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hare\VVV_ESF-ERDF\ESF - PRIORITA\KA1 - RIZENI PROJEKTU\02_ZPRAVY\E LEARNING\F_KA2_AJ\Nová složka\Bioinzenyrstvi I. - cviceni\"/>
    </mc:Choice>
  </mc:AlternateContent>
  <bookViews>
    <workbookView xWindow="135" yWindow="15" windowWidth="5235" windowHeight="4245" tabRatio="500"/>
  </bookViews>
  <sheets>
    <sheet name="List1" sheetId="4" r:id="rId1"/>
    <sheet name="RTD1" sheetId="1" r:id="rId2"/>
    <sheet name="RTD2" sheetId="3" r:id="rId3"/>
  </sheets>
  <externalReferences>
    <externalReference r:id="rId4"/>
  </externalReferences>
  <definedNames>
    <definedName name="solver_adj" localSheetId="1" hidden="1">'RTD1'!$O$12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'RTD1'!$O$13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62913"/>
</workbook>
</file>

<file path=xl/calcChain.xml><?xml version="1.0" encoding="utf-8"?>
<calcChain xmlns="http://schemas.openxmlformats.org/spreadsheetml/2006/main">
  <c r="G97" i="3" l="1"/>
  <c r="H97" i="3" s="1"/>
  <c r="AK87" i="3" s="1"/>
  <c r="AO87" i="3" s="1"/>
  <c r="G96" i="3"/>
  <c r="H96" i="3" s="1"/>
  <c r="AK86" i="3" s="1"/>
  <c r="AO86" i="3" s="1"/>
  <c r="G95" i="3"/>
  <c r="H95" i="3" s="1"/>
  <c r="G94" i="3"/>
  <c r="H94" i="3" s="1"/>
  <c r="G93" i="3"/>
  <c r="H93" i="3" s="1"/>
  <c r="AK83" i="3" s="1"/>
  <c r="AO83" i="3" s="1"/>
  <c r="G92" i="3"/>
  <c r="H92" i="3" s="1"/>
  <c r="AK82" i="3" s="1"/>
  <c r="AO82" i="3" s="1"/>
  <c r="G91" i="3"/>
  <c r="H91" i="3" s="1"/>
  <c r="AK81" i="3" s="1"/>
  <c r="AO81" i="3" s="1"/>
  <c r="G90" i="3"/>
  <c r="H90" i="3" s="1"/>
  <c r="G89" i="3"/>
  <c r="H89" i="3" s="1"/>
  <c r="AK79" i="3" s="1"/>
  <c r="AO79" i="3" s="1"/>
  <c r="G88" i="3"/>
  <c r="H88" i="3" s="1"/>
  <c r="AK78" i="3" s="1"/>
  <c r="AO78" i="3" s="1"/>
  <c r="G87" i="3"/>
  <c r="H87" i="3" s="1"/>
  <c r="G86" i="3"/>
  <c r="H86" i="3" s="1"/>
  <c r="AK76" i="3" s="1"/>
  <c r="AO76" i="3" s="1"/>
  <c r="G85" i="3"/>
  <c r="H85" i="3" s="1"/>
  <c r="H84" i="3"/>
  <c r="AK74" i="3" s="1"/>
  <c r="AO74" i="3" s="1"/>
  <c r="G84" i="3"/>
  <c r="G83" i="3"/>
  <c r="H83" i="3" s="1"/>
  <c r="AK73" i="3" s="1"/>
  <c r="AO73" i="3" s="1"/>
  <c r="G82" i="3"/>
  <c r="H82" i="3" s="1"/>
  <c r="AK72" i="3" s="1"/>
  <c r="AO72" i="3" s="1"/>
  <c r="G81" i="3"/>
  <c r="H81" i="3" s="1"/>
  <c r="AK71" i="3" s="1"/>
  <c r="AO71" i="3" s="1"/>
  <c r="G80" i="3"/>
  <c r="H80" i="3" s="1"/>
  <c r="AK70" i="3" s="1"/>
  <c r="AO70" i="3" s="1"/>
  <c r="G79" i="3"/>
  <c r="H79" i="3" s="1"/>
  <c r="AK69" i="3" s="1"/>
  <c r="AO69" i="3" s="1"/>
  <c r="G78" i="3"/>
  <c r="H78" i="3" s="1"/>
  <c r="AK68" i="3" s="1"/>
  <c r="AO68" i="3" s="1"/>
  <c r="G77" i="3"/>
  <c r="H77" i="3" s="1"/>
  <c r="G76" i="3"/>
  <c r="H76" i="3" s="1"/>
  <c r="AK66" i="3" s="1"/>
  <c r="AO66" i="3" s="1"/>
  <c r="G75" i="3"/>
  <c r="H75" i="3" s="1"/>
  <c r="G74" i="3"/>
  <c r="H74" i="3" s="1"/>
  <c r="AK64" i="3" s="1"/>
  <c r="AO64" i="3" s="1"/>
  <c r="G73" i="3"/>
  <c r="H73" i="3" s="1"/>
  <c r="G72" i="3"/>
  <c r="H72" i="3" s="1"/>
  <c r="AK62" i="3" s="1"/>
  <c r="AO62" i="3" s="1"/>
  <c r="G71" i="3"/>
  <c r="H71" i="3" s="1"/>
  <c r="G70" i="3"/>
  <c r="H70" i="3" s="1"/>
  <c r="AK60" i="3" s="1"/>
  <c r="AO60" i="3" s="1"/>
  <c r="G69" i="3"/>
  <c r="H69" i="3" s="1"/>
  <c r="G68" i="3"/>
  <c r="H68" i="3" s="1"/>
  <c r="AK58" i="3" s="1"/>
  <c r="AO58" i="3" s="1"/>
  <c r="G67" i="3"/>
  <c r="H67" i="3" s="1"/>
  <c r="G66" i="3"/>
  <c r="H66" i="3" s="1"/>
  <c r="AK56" i="3" s="1"/>
  <c r="AO56" i="3" s="1"/>
  <c r="G65" i="3"/>
  <c r="H65" i="3" s="1"/>
  <c r="G64" i="3"/>
  <c r="H64" i="3" s="1"/>
  <c r="AK54" i="3" s="1"/>
  <c r="AO54" i="3" s="1"/>
  <c r="G63" i="3"/>
  <c r="H63" i="3" s="1"/>
  <c r="G62" i="3"/>
  <c r="H62" i="3" s="1"/>
  <c r="AK52" i="3" s="1"/>
  <c r="AO52" i="3" s="1"/>
  <c r="G61" i="3"/>
  <c r="H61" i="3" s="1"/>
  <c r="G60" i="3"/>
  <c r="H60" i="3" s="1"/>
  <c r="AK50" i="3" s="1"/>
  <c r="AO50" i="3" s="1"/>
  <c r="G59" i="3"/>
  <c r="H59" i="3" s="1"/>
  <c r="G58" i="3"/>
  <c r="H58" i="3" s="1"/>
  <c r="AK48" i="3" s="1"/>
  <c r="AO48" i="3" s="1"/>
  <c r="G57" i="3"/>
  <c r="H57" i="3" s="1"/>
  <c r="G56" i="3"/>
  <c r="H56" i="3" s="1"/>
  <c r="AK46" i="3" s="1"/>
  <c r="AO46" i="3" s="1"/>
  <c r="G55" i="3"/>
  <c r="H55" i="3" s="1"/>
  <c r="G54" i="3"/>
  <c r="H54" i="3" s="1"/>
  <c r="G53" i="3"/>
  <c r="H53" i="3" s="1"/>
  <c r="AK43" i="3" s="1"/>
  <c r="AO43" i="3" s="1"/>
  <c r="G52" i="3"/>
  <c r="H52" i="3" s="1"/>
  <c r="AK42" i="3" s="1"/>
  <c r="AO42" i="3" s="1"/>
  <c r="G51" i="3"/>
  <c r="H51" i="3" s="1"/>
  <c r="G50" i="3"/>
  <c r="H50" i="3" s="1"/>
  <c r="H49" i="3"/>
  <c r="AK39" i="3" s="1"/>
  <c r="AO39" i="3" s="1"/>
  <c r="G49" i="3"/>
  <c r="G48" i="3"/>
  <c r="H48" i="3" s="1"/>
  <c r="AK38" i="3" s="1"/>
  <c r="AO38" i="3" s="1"/>
  <c r="G47" i="3"/>
  <c r="H47" i="3" s="1"/>
  <c r="G46" i="3"/>
  <c r="H46" i="3" s="1"/>
  <c r="G45" i="3"/>
  <c r="H45" i="3" s="1"/>
  <c r="AK35" i="3" s="1"/>
  <c r="AO3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AK27" i="3" s="1"/>
  <c r="AO27" i="3" s="1"/>
  <c r="G36" i="3"/>
  <c r="H36" i="3" s="1"/>
  <c r="G35" i="3"/>
  <c r="H35" i="3" s="1"/>
  <c r="AK25" i="3" s="1"/>
  <c r="AO25" i="3" s="1"/>
  <c r="G34" i="3"/>
  <c r="H34" i="3" s="1"/>
  <c r="G33" i="3"/>
  <c r="H33" i="3" s="1"/>
  <c r="AK23" i="3" s="1"/>
  <c r="AO23" i="3" s="1"/>
  <c r="G32" i="3"/>
  <c r="H32" i="3" s="1"/>
  <c r="G31" i="3"/>
  <c r="H31" i="3" s="1"/>
  <c r="AK21" i="3" s="1"/>
  <c r="AO21" i="3" s="1"/>
  <c r="G30" i="3"/>
  <c r="H30" i="3" s="1"/>
  <c r="G29" i="3"/>
  <c r="H29" i="3" s="1"/>
  <c r="AK19" i="3" s="1"/>
  <c r="AO19" i="3" s="1"/>
  <c r="G28" i="3"/>
  <c r="H28" i="3" s="1"/>
  <c r="AK18" i="3" s="1"/>
  <c r="AO18" i="3" s="1"/>
  <c r="G27" i="3"/>
  <c r="H27" i="3" s="1"/>
  <c r="AK17" i="3" s="1"/>
  <c r="AO17" i="3" s="1"/>
  <c r="G26" i="3"/>
  <c r="H26" i="3" s="1"/>
  <c r="AK16" i="3" s="1"/>
  <c r="AO16" i="3" s="1"/>
  <c r="G25" i="3"/>
  <c r="H25" i="3" s="1"/>
  <c r="G24" i="3"/>
  <c r="H24" i="3" s="1"/>
  <c r="AK14" i="3" s="1"/>
  <c r="AO14" i="3" s="1"/>
  <c r="G23" i="3"/>
  <c r="H23" i="3" s="1"/>
  <c r="G22" i="3"/>
  <c r="H22" i="3" s="1"/>
  <c r="AK12" i="3" s="1"/>
  <c r="AO12" i="3" s="1"/>
  <c r="B22" i="3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G21" i="3"/>
  <c r="H21" i="3" s="1"/>
  <c r="G20" i="3"/>
  <c r="H20" i="3" s="1"/>
  <c r="AK10" i="3" s="1"/>
  <c r="AO10" i="3" s="1"/>
  <c r="G19" i="3"/>
  <c r="H19" i="3" s="1"/>
  <c r="AK9" i="3" s="1"/>
  <c r="AO9" i="3" s="1"/>
  <c r="H18" i="3"/>
  <c r="AK8" i="3" s="1"/>
  <c r="AO8" i="3" s="1"/>
  <c r="G18" i="3"/>
  <c r="D18" i="3"/>
  <c r="D19" i="3" s="1"/>
  <c r="G17" i="3"/>
  <c r="H17" i="3" s="1"/>
  <c r="AK7" i="3" s="1"/>
  <c r="AO7" i="3" s="1"/>
  <c r="C17" i="3"/>
  <c r="AK15" i="3"/>
  <c r="AO15" i="3" s="1"/>
  <c r="E12" i="3"/>
  <c r="E11" i="3"/>
  <c r="E10" i="3"/>
  <c r="E9" i="3"/>
  <c r="G7" i="3" s="1"/>
  <c r="J8" i="3"/>
  <c r="E8" i="3"/>
  <c r="AZ7" i="3"/>
  <c r="AR7" i="3"/>
  <c r="AJ7" i="3"/>
  <c r="E7" i="3"/>
  <c r="F7" i="3" l="1"/>
  <c r="J9" i="3" s="1"/>
  <c r="J10" i="3" s="1"/>
  <c r="I17" i="3" s="1"/>
  <c r="D20" i="3"/>
  <c r="C19" i="3"/>
  <c r="AK22" i="3"/>
  <c r="AO22" i="3" s="1"/>
  <c r="AK30" i="3"/>
  <c r="AO30" i="3" s="1"/>
  <c r="AK45" i="3"/>
  <c r="AO45" i="3" s="1"/>
  <c r="AK47" i="3"/>
  <c r="AO47" i="3" s="1"/>
  <c r="AK49" i="3"/>
  <c r="AO49" i="3" s="1"/>
  <c r="AK51" i="3"/>
  <c r="AO51" i="3" s="1"/>
  <c r="AK53" i="3"/>
  <c r="AO53" i="3" s="1"/>
  <c r="AK55" i="3"/>
  <c r="AO55" i="3" s="1"/>
  <c r="AK57" i="3"/>
  <c r="AO57" i="3" s="1"/>
  <c r="AK65" i="3"/>
  <c r="AO65" i="3" s="1"/>
  <c r="AK67" i="3"/>
  <c r="AO67" i="3" s="1"/>
  <c r="AK13" i="3"/>
  <c r="AO13" i="3" s="1"/>
  <c r="AK28" i="3"/>
  <c r="AO28" i="3" s="1"/>
  <c r="AK41" i="3"/>
  <c r="AO41" i="3" s="1"/>
  <c r="AK63" i="3"/>
  <c r="AO63" i="3" s="1"/>
  <c r="C18" i="3"/>
  <c r="AK11" i="3"/>
  <c r="AO11" i="3" s="1"/>
  <c r="AK24" i="3"/>
  <c r="AO24" i="3" s="1"/>
  <c r="AK29" i="3"/>
  <c r="AO29" i="3" s="1"/>
  <c r="AK32" i="3"/>
  <c r="AO32" i="3" s="1"/>
  <c r="AK37" i="3"/>
  <c r="AO37" i="3" s="1"/>
  <c r="AK61" i="3"/>
  <c r="AO61" i="3" s="1"/>
  <c r="AK20" i="3"/>
  <c r="AO20" i="3" s="1"/>
  <c r="AK26" i="3"/>
  <c r="AO26" i="3" s="1"/>
  <c r="AK31" i="3"/>
  <c r="AO31" i="3" s="1"/>
  <c r="AK33" i="3"/>
  <c r="AO33" i="3" s="1"/>
  <c r="AK85" i="3"/>
  <c r="AO85" i="3" s="1"/>
  <c r="AK34" i="3"/>
  <c r="AO34" i="3" s="1"/>
  <c r="AK36" i="3"/>
  <c r="AO36" i="3" s="1"/>
  <c r="AK40" i="3"/>
  <c r="AO40" i="3" s="1"/>
  <c r="AK44" i="3"/>
  <c r="AO44" i="3" s="1"/>
  <c r="AK59" i="3"/>
  <c r="AO59" i="3" s="1"/>
  <c r="AK75" i="3"/>
  <c r="AO75" i="3" s="1"/>
  <c r="AK77" i="3"/>
  <c r="AO77" i="3" s="1"/>
  <c r="AK80" i="3"/>
  <c r="AO80" i="3" s="1"/>
  <c r="AK84" i="3"/>
  <c r="AO84" i="3" s="1"/>
  <c r="H103" i="1"/>
  <c r="I103" i="1" s="1"/>
  <c r="C20" i="3" l="1"/>
  <c r="D21" i="3"/>
  <c r="AJ8" i="3"/>
  <c r="AZ8" i="3"/>
  <c r="AR8" i="3"/>
  <c r="I18" i="3"/>
  <c r="I19" i="3"/>
  <c r="AR9" i="3"/>
  <c r="AJ9" i="3"/>
  <c r="AZ9" i="3"/>
  <c r="E8" i="1"/>
  <c r="E9" i="1"/>
  <c r="E10" i="1"/>
  <c r="E11" i="1"/>
  <c r="E12" i="1"/>
  <c r="E7" i="1"/>
  <c r="D18" i="1"/>
  <c r="D19" i="1" s="1"/>
  <c r="C19" i="1" s="1"/>
  <c r="H97" i="1"/>
  <c r="I97" i="1" s="1"/>
  <c r="AK87" i="1" s="1"/>
  <c r="AO87" i="1" s="1"/>
  <c r="H98" i="1"/>
  <c r="I98" i="1" s="1"/>
  <c r="AK88" i="1" s="1"/>
  <c r="AO88" i="1" s="1"/>
  <c r="H99" i="1"/>
  <c r="I99" i="1" s="1"/>
  <c r="AK89" i="1" s="1"/>
  <c r="AO89" i="1" s="1"/>
  <c r="H100" i="1"/>
  <c r="I100" i="1" s="1"/>
  <c r="AK90" i="1" s="1"/>
  <c r="AO90" i="1" s="1"/>
  <c r="H101" i="1"/>
  <c r="I101" i="1" s="1"/>
  <c r="AK91" i="1" s="1"/>
  <c r="AO91" i="1" s="1"/>
  <c r="H102" i="1"/>
  <c r="I102" i="1" s="1"/>
  <c r="AK92" i="1" s="1"/>
  <c r="AO92" i="1" s="1"/>
  <c r="C17" i="1"/>
  <c r="AJ7" i="1" s="1"/>
  <c r="C18" i="1"/>
  <c r="AR8" i="1" s="1"/>
  <c r="H17" i="1"/>
  <c r="I17" i="1" s="1"/>
  <c r="H18" i="1"/>
  <c r="I18" i="1" s="1"/>
  <c r="H19" i="1"/>
  <c r="I19" i="1" s="1"/>
  <c r="AK9" i="1" s="1"/>
  <c r="AO9" i="1" s="1"/>
  <c r="H20" i="1"/>
  <c r="I20" i="1" s="1"/>
  <c r="AK10" i="1" s="1"/>
  <c r="AO10" i="1" s="1"/>
  <c r="H21" i="1"/>
  <c r="I21" i="1" s="1"/>
  <c r="AK11" i="1" s="1"/>
  <c r="AO11" i="1" s="1"/>
  <c r="H22" i="1"/>
  <c r="I22" i="1" s="1"/>
  <c r="AK12" i="1" s="1"/>
  <c r="AO12" i="1" s="1"/>
  <c r="H23" i="1"/>
  <c r="I23" i="1" s="1"/>
  <c r="AK13" i="1" s="1"/>
  <c r="AO13" i="1" s="1"/>
  <c r="H24" i="1"/>
  <c r="I24" i="1" s="1"/>
  <c r="AK14" i="1" s="1"/>
  <c r="AO14" i="1" s="1"/>
  <c r="H25" i="1"/>
  <c r="I25" i="1" s="1"/>
  <c r="H26" i="1"/>
  <c r="I26" i="1" s="1"/>
  <c r="AK16" i="1" s="1"/>
  <c r="AO16" i="1" s="1"/>
  <c r="H27" i="1"/>
  <c r="I27" i="1" s="1"/>
  <c r="AK17" i="1" s="1"/>
  <c r="AO17" i="1" s="1"/>
  <c r="H28" i="1"/>
  <c r="I28" i="1" s="1"/>
  <c r="AK18" i="1" s="1"/>
  <c r="AO18" i="1" s="1"/>
  <c r="H29" i="1"/>
  <c r="I29" i="1" s="1"/>
  <c r="AK19" i="1" s="1"/>
  <c r="AO19" i="1" s="1"/>
  <c r="H30" i="1"/>
  <c r="I30" i="1" s="1"/>
  <c r="AK20" i="1" s="1"/>
  <c r="AO20" i="1" s="1"/>
  <c r="H31" i="1"/>
  <c r="I31" i="1" s="1"/>
  <c r="AK21" i="1" s="1"/>
  <c r="AO21" i="1" s="1"/>
  <c r="H32" i="1"/>
  <c r="I32" i="1" s="1"/>
  <c r="AK22" i="1" s="1"/>
  <c r="AO22" i="1" s="1"/>
  <c r="H33" i="1"/>
  <c r="I33" i="1" s="1"/>
  <c r="AK23" i="1" s="1"/>
  <c r="AO23" i="1" s="1"/>
  <c r="H34" i="1"/>
  <c r="I34" i="1" s="1"/>
  <c r="AK24" i="1" s="1"/>
  <c r="AO24" i="1" s="1"/>
  <c r="H35" i="1"/>
  <c r="I35" i="1" s="1"/>
  <c r="AK25" i="1" s="1"/>
  <c r="AO25" i="1" s="1"/>
  <c r="H36" i="1"/>
  <c r="I36" i="1" s="1"/>
  <c r="AK26" i="1" s="1"/>
  <c r="AO26" i="1" s="1"/>
  <c r="H37" i="1"/>
  <c r="I37" i="1" s="1"/>
  <c r="AK27" i="1" s="1"/>
  <c r="AO27" i="1" s="1"/>
  <c r="H38" i="1"/>
  <c r="I38" i="1" s="1"/>
  <c r="AK28" i="1" s="1"/>
  <c r="AO28" i="1" s="1"/>
  <c r="H39" i="1"/>
  <c r="I39" i="1" s="1"/>
  <c r="AK29" i="1" s="1"/>
  <c r="AO29" i="1" s="1"/>
  <c r="H40" i="1"/>
  <c r="I40" i="1" s="1"/>
  <c r="AK30" i="1" s="1"/>
  <c r="AO30" i="1" s="1"/>
  <c r="H41" i="1"/>
  <c r="I41" i="1" s="1"/>
  <c r="AK31" i="1" s="1"/>
  <c r="AO31" i="1" s="1"/>
  <c r="H42" i="1"/>
  <c r="I42" i="1" s="1"/>
  <c r="AK32" i="1" s="1"/>
  <c r="AO32" i="1" s="1"/>
  <c r="H43" i="1"/>
  <c r="I43" i="1" s="1"/>
  <c r="AK33" i="1" s="1"/>
  <c r="AO33" i="1" s="1"/>
  <c r="H44" i="1"/>
  <c r="I44" i="1" s="1"/>
  <c r="AK34" i="1" s="1"/>
  <c r="AO34" i="1" s="1"/>
  <c r="H45" i="1"/>
  <c r="I45" i="1" s="1"/>
  <c r="AK35" i="1" s="1"/>
  <c r="AO35" i="1" s="1"/>
  <c r="H46" i="1"/>
  <c r="I46" i="1" s="1"/>
  <c r="AK36" i="1" s="1"/>
  <c r="AO36" i="1" s="1"/>
  <c r="H47" i="1"/>
  <c r="I47" i="1" s="1"/>
  <c r="AK37" i="1" s="1"/>
  <c r="AO37" i="1" s="1"/>
  <c r="H48" i="1"/>
  <c r="I48" i="1" s="1"/>
  <c r="AK38" i="1" s="1"/>
  <c r="AO38" i="1" s="1"/>
  <c r="H49" i="1"/>
  <c r="I49" i="1" s="1"/>
  <c r="AK39" i="1" s="1"/>
  <c r="AO39" i="1" s="1"/>
  <c r="H50" i="1"/>
  <c r="I50" i="1" s="1"/>
  <c r="AK40" i="1" s="1"/>
  <c r="AO40" i="1" s="1"/>
  <c r="H51" i="1"/>
  <c r="I51" i="1" s="1"/>
  <c r="AK41" i="1" s="1"/>
  <c r="AO41" i="1" s="1"/>
  <c r="H52" i="1"/>
  <c r="I52" i="1" s="1"/>
  <c r="AK42" i="1" s="1"/>
  <c r="AO42" i="1" s="1"/>
  <c r="H53" i="1"/>
  <c r="I53" i="1" s="1"/>
  <c r="AK43" i="1" s="1"/>
  <c r="AO43" i="1" s="1"/>
  <c r="H54" i="1"/>
  <c r="I54" i="1" s="1"/>
  <c r="AK44" i="1" s="1"/>
  <c r="AO44" i="1" s="1"/>
  <c r="H55" i="1"/>
  <c r="I55" i="1" s="1"/>
  <c r="AK45" i="1" s="1"/>
  <c r="AO45" i="1" s="1"/>
  <c r="H56" i="1"/>
  <c r="I56" i="1" s="1"/>
  <c r="AK46" i="1" s="1"/>
  <c r="AO46" i="1" s="1"/>
  <c r="H57" i="1"/>
  <c r="I57" i="1" s="1"/>
  <c r="AK47" i="1" s="1"/>
  <c r="AO47" i="1" s="1"/>
  <c r="H58" i="1"/>
  <c r="I58" i="1" s="1"/>
  <c r="AK48" i="1" s="1"/>
  <c r="AO48" i="1" s="1"/>
  <c r="H59" i="1"/>
  <c r="I59" i="1" s="1"/>
  <c r="AK49" i="1" s="1"/>
  <c r="AO49" i="1" s="1"/>
  <c r="H60" i="1"/>
  <c r="I60" i="1" s="1"/>
  <c r="AK50" i="1" s="1"/>
  <c r="AO50" i="1" s="1"/>
  <c r="H61" i="1"/>
  <c r="I61" i="1" s="1"/>
  <c r="AK51" i="1" s="1"/>
  <c r="AO51" i="1" s="1"/>
  <c r="H62" i="1"/>
  <c r="I62" i="1" s="1"/>
  <c r="AK52" i="1" s="1"/>
  <c r="AO52" i="1" s="1"/>
  <c r="H63" i="1"/>
  <c r="I63" i="1" s="1"/>
  <c r="AK53" i="1" s="1"/>
  <c r="AO53" i="1" s="1"/>
  <c r="H64" i="1"/>
  <c r="I64" i="1" s="1"/>
  <c r="AK54" i="1" s="1"/>
  <c r="AO54" i="1" s="1"/>
  <c r="H65" i="1"/>
  <c r="I65" i="1" s="1"/>
  <c r="AK55" i="1" s="1"/>
  <c r="AO55" i="1" s="1"/>
  <c r="H66" i="1"/>
  <c r="I66" i="1" s="1"/>
  <c r="AK56" i="1" s="1"/>
  <c r="AO56" i="1" s="1"/>
  <c r="H67" i="1"/>
  <c r="I67" i="1" s="1"/>
  <c r="AK57" i="1" s="1"/>
  <c r="AO57" i="1" s="1"/>
  <c r="H68" i="1"/>
  <c r="I68" i="1" s="1"/>
  <c r="AK58" i="1" s="1"/>
  <c r="AO58" i="1" s="1"/>
  <c r="H69" i="1"/>
  <c r="I69" i="1" s="1"/>
  <c r="AK59" i="1" s="1"/>
  <c r="AO59" i="1" s="1"/>
  <c r="H70" i="1"/>
  <c r="I70" i="1" s="1"/>
  <c r="AK60" i="1" s="1"/>
  <c r="AO60" i="1" s="1"/>
  <c r="H71" i="1"/>
  <c r="I71" i="1" s="1"/>
  <c r="AK61" i="1" s="1"/>
  <c r="AO61" i="1" s="1"/>
  <c r="H72" i="1"/>
  <c r="I72" i="1" s="1"/>
  <c r="AK62" i="1" s="1"/>
  <c r="AO62" i="1" s="1"/>
  <c r="H73" i="1"/>
  <c r="I73" i="1" s="1"/>
  <c r="AK63" i="1" s="1"/>
  <c r="AO63" i="1" s="1"/>
  <c r="H74" i="1"/>
  <c r="I74" i="1" s="1"/>
  <c r="AK64" i="1" s="1"/>
  <c r="AO64" i="1" s="1"/>
  <c r="H75" i="1"/>
  <c r="I75" i="1" s="1"/>
  <c r="AK65" i="1" s="1"/>
  <c r="AO65" i="1" s="1"/>
  <c r="H76" i="1"/>
  <c r="I76" i="1" s="1"/>
  <c r="AK66" i="1" s="1"/>
  <c r="AO66" i="1" s="1"/>
  <c r="H77" i="1"/>
  <c r="I77" i="1" s="1"/>
  <c r="AK67" i="1" s="1"/>
  <c r="AO67" i="1" s="1"/>
  <c r="H78" i="1"/>
  <c r="I78" i="1" s="1"/>
  <c r="AK68" i="1" s="1"/>
  <c r="AO68" i="1" s="1"/>
  <c r="H79" i="1"/>
  <c r="I79" i="1" s="1"/>
  <c r="AK69" i="1" s="1"/>
  <c r="AO69" i="1" s="1"/>
  <c r="H80" i="1"/>
  <c r="I80" i="1" s="1"/>
  <c r="AK70" i="1" s="1"/>
  <c r="AO70" i="1" s="1"/>
  <c r="H81" i="1"/>
  <c r="I81" i="1" s="1"/>
  <c r="AK71" i="1" s="1"/>
  <c r="AO71" i="1" s="1"/>
  <c r="H82" i="1"/>
  <c r="I82" i="1" s="1"/>
  <c r="AK72" i="1" s="1"/>
  <c r="AO72" i="1" s="1"/>
  <c r="H83" i="1"/>
  <c r="I83" i="1" s="1"/>
  <c r="AK73" i="1" s="1"/>
  <c r="AO73" i="1" s="1"/>
  <c r="H84" i="1"/>
  <c r="I84" i="1" s="1"/>
  <c r="AK74" i="1" s="1"/>
  <c r="AO74" i="1" s="1"/>
  <c r="H85" i="1"/>
  <c r="I85" i="1" s="1"/>
  <c r="AK75" i="1" s="1"/>
  <c r="AO75" i="1" s="1"/>
  <c r="H86" i="1"/>
  <c r="I86" i="1" s="1"/>
  <c r="AK76" i="1" s="1"/>
  <c r="AO76" i="1" s="1"/>
  <c r="H87" i="1"/>
  <c r="I87" i="1" s="1"/>
  <c r="AK77" i="1" s="1"/>
  <c r="AO77" i="1" s="1"/>
  <c r="H88" i="1"/>
  <c r="I88" i="1" s="1"/>
  <c r="AK78" i="1" s="1"/>
  <c r="AO78" i="1" s="1"/>
  <c r="H89" i="1"/>
  <c r="I89" i="1" s="1"/>
  <c r="AK79" i="1" s="1"/>
  <c r="AO79" i="1" s="1"/>
  <c r="H90" i="1"/>
  <c r="I90" i="1" s="1"/>
  <c r="AK80" i="1" s="1"/>
  <c r="AO80" i="1" s="1"/>
  <c r="H91" i="1"/>
  <c r="I91" i="1" s="1"/>
  <c r="AK81" i="1" s="1"/>
  <c r="AO81" i="1" s="1"/>
  <c r="H92" i="1"/>
  <c r="I92" i="1" s="1"/>
  <c r="AK82" i="1" s="1"/>
  <c r="AO82" i="1" s="1"/>
  <c r="H93" i="1"/>
  <c r="I93" i="1" s="1"/>
  <c r="AK83" i="1" s="1"/>
  <c r="AO83" i="1" s="1"/>
  <c r="H94" i="1"/>
  <c r="I94" i="1" s="1"/>
  <c r="AK84" i="1" s="1"/>
  <c r="AO84" i="1" s="1"/>
  <c r="H95" i="1"/>
  <c r="I95" i="1" s="1"/>
  <c r="AK85" i="1" s="1"/>
  <c r="AO85" i="1" s="1"/>
  <c r="H96" i="1"/>
  <c r="I96" i="1" s="1"/>
  <c r="AK86" i="1" s="1"/>
  <c r="AO86" i="1" s="1"/>
  <c r="AZ7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AR7" i="1" l="1"/>
  <c r="I20" i="3"/>
  <c r="AR10" i="3"/>
  <c r="AJ10" i="3"/>
  <c r="AZ10" i="3"/>
  <c r="D22" i="3"/>
  <c r="C21" i="3"/>
  <c r="O18" i="3"/>
  <c r="M18" i="3"/>
  <c r="M19" i="3"/>
  <c r="O19" i="3"/>
  <c r="AK8" i="1"/>
  <c r="AO8" i="1" s="1"/>
  <c r="F7" i="1"/>
  <c r="J9" i="1" s="1"/>
  <c r="J10" i="1" s="1"/>
  <c r="J103" i="1" s="1"/>
  <c r="AK15" i="1"/>
  <c r="AO15" i="1" s="1"/>
  <c r="AK7" i="1"/>
  <c r="AO7" i="1" s="1"/>
  <c r="AZ9" i="1"/>
  <c r="AJ9" i="1"/>
  <c r="AR9" i="1"/>
  <c r="AP88" i="1"/>
  <c r="G7" i="1"/>
  <c r="AZ8" i="1"/>
  <c r="AJ8" i="1"/>
  <c r="D20" i="1"/>
  <c r="M20" i="3" l="1"/>
  <c r="O20" i="3"/>
  <c r="D23" i="3"/>
  <c r="C22" i="3"/>
  <c r="I21" i="3"/>
  <c r="AR11" i="3"/>
  <c r="AJ11" i="3"/>
  <c r="AZ11" i="3"/>
  <c r="N103" i="1"/>
  <c r="P103" i="1"/>
  <c r="C20" i="1"/>
  <c r="D21" i="1"/>
  <c r="J17" i="1"/>
  <c r="J20" i="1"/>
  <c r="J18" i="1"/>
  <c r="N18" i="1" s="1"/>
  <c r="J19" i="1"/>
  <c r="M21" i="3" l="1"/>
  <c r="O21" i="3"/>
  <c r="D24" i="3"/>
  <c r="C23" i="3"/>
  <c r="I22" i="3"/>
  <c r="AR12" i="3"/>
  <c r="AZ12" i="3"/>
  <c r="AJ12" i="3"/>
  <c r="AR10" i="1"/>
  <c r="AJ10" i="1"/>
  <c r="AZ10" i="1"/>
  <c r="D22" i="1"/>
  <c r="C21" i="1"/>
  <c r="P18" i="1"/>
  <c r="N19" i="1"/>
  <c r="P19" i="1"/>
  <c r="P20" i="1"/>
  <c r="N20" i="1"/>
  <c r="D25" i="3" l="1"/>
  <c r="C24" i="3"/>
  <c r="O22" i="3"/>
  <c r="M22" i="3"/>
  <c r="I23" i="3"/>
  <c r="AJ13" i="3"/>
  <c r="AZ13" i="3"/>
  <c r="AR13" i="3"/>
  <c r="C22" i="1"/>
  <c r="D23" i="1"/>
  <c r="AR11" i="1"/>
  <c r="AJ11" i="1"/>
  <c r="AZ11" i="1"/>
  <c r="J21" i="1"/>
  <c r="M23" i="3" l="1"/>
  <c r="O23" i="3"/>
  <c r="D26" i="3"/>
  <c r="C25" i="3"/>
  <c r="I24" i="3"/>
  <c r="AR14" i="3"/>
  <c r="AJ14" i="3"/>
  <c r="AZ14" i="3"/>
  <c r="C23" i="1"/>
  <c r="D24" i="1"/>
  <c r="AR12" i="1"/>
  <c r="AJ12" i="1"/>
  <c r="AZ12" i="1"/>
  <c r="J22" i="1"/>
  <c r="N21" i="1"/>
  <c r="P21" i="1"/>
  <c r="D27" i="3" l="1"/>
  <c r="C26" i="3"/>
  <c r="I25" i="3"/>
  <c r="AZ15" i="3"/>
  <c r="AR15" i="3"/>
  <c r="AJ15" i="3"/>
  <c r="O24" i="3"/>
  <c r="M24" i="3"/>
  <c r="P22" i="1"/>
  <c r="N22" i="1"/>
  <c r="AR13" i="1"/>
  <c r="AZ13" i="1"/>
  <c r="AJ13" i="1"/>
  <c r="J23" i="1"/>
  <c r="D25" i="1"/>
  <c r="C24" i="1"/>
  <c r="I26" i="3" l="1"/>
  <c r="AZ16" i="3"/>
  <c r="AR16" i="3"/>
  <c r="AJ16" i="3"/>
  <c r="M25" i="3"/>
  <c r="O25" i="3"/>
  <c r="D28" i="3"/>
  <c r="C27" i="3"/>
  <c r="N23" i="1"/>
  <c r="P23" i="1"/>
  <c r="C25" i="1"/>
  <c r="D26" i="1"/>
  <c r="AZ14" i="1"/>
  <c r="AR14" i="1"/>
  <c r="AJ14" i="1"/>
  <c r="J24" i="1"/>
  <c r="O26" i="3" l="1"/>
  <c r="M26" i="3"/>
  <c r="C28" i="3"/>
  <c r="D29" i="3"/>
  <c r="I27" i="3"/>
  <c r="AZ17" i="3"/>
  <c r="AR17" i="3"/>
  <c r="AJ17" i="3"/>
  <c r="AR15" i="1"/>
  <c r="AJ15" i="1"/>
  <c r="AZ15" i="1"/>
  <c r="J25" i="1"/>
  <c r="D27" i="1"/>
  <c r="C26" i="1"/>
  <c r="N24" i="1"/>
  <c r="P24" i="1"/>
  <c r="AZ18" i="3" l="1"/>
  <c r="I28" i="3"/>
  <c r="AR18" i="3"/>
  <c r="AJ18" i="3"/>
  <c r="D30" i="3"/>
  <c r="C29" i="3"/>
  <c r="M27" i="3"/>
  <c r="O27" i="3"/>
  <c r="N25" i="1"/>
  <c r="P25" i="1"/>
  <c r="C27" i="1"/>
  <c r="D28" i="1"/>
  <c r="AR16" i="1"/>
  <c r="AJ16" i="1"/>
  <c r="AZ16" i="1"/>
  <c r="J26" i="1"/>
  <c r="D31" i="3" l="1"/>
  <c r="C30" i="3"/>
  <c r="AJ19" i="3"/>
  <c r="AR19" i="3"/>
  <c r="I29" i="3"/>
  <c r="AZ19" i="3"/>
  <c r="O28" i="3"/>
  <c r="M28" i="3"/>
  <c r="P26" i="1"/>
  <c r="N26" i="1"/>
  <c r="AR17" i="1"/>
  <c r="AJ17" i="1"/>
  <c r="AZ17" i="1"/>
  <c r="J27" i="1"/>
  <c r="C28" i="1"/>
  <c r="D29" i="1"/>
  <c r="O29" i="3" l="1"/>
  <c r="M29" i="3"/>
  <c r="I30" i="3"/>
  <c r="AJ20" i="3"/>
  <c r="AR20" i="3"/>
  <c r="AZ20" i="3"/>
  <c r="D32" i="3"/>
  <c r="C31" i="3"/>
  <c r="N27" i="1"/>
  <c r="P27" i="1"/>
  <c r="AR18" i="1"/>
  <c r="AJ18" i="1"/>
  <c r="AZ18" i="1"/>
  <c r="J28" i="1"/>
  <c r="D30" i="1"/>
  <c r="C29" i="1"/>
  <c r="M30" i="3" l="1"/>
  <c r="O30" i="3"/>
  <c r="D33" i="3"/>
  <c r="C32" i="3"/>
  <c r="AR21" i="3"/>
  <c r="AJ21" i="3"/>
  <c r="AZ21" i="3"/>
  <c r="I31" i="3"/>
  <c r="N28" i="1"/>
  <c r="P28" i="1"/>
  <c r="AR19" i="1"/>
  <c r="AZ19" i="1"/>
  <c r="AJ19" i="1"/>
  <c r="J29" i="1"/>
  <c r="C30" i="1"/>
  <c r="D31" i="1"/>
  <c r="C33" i="3" l="1"/>
  <c r="D34" i="3"/>
  <c r="I32" i="3"/>
  <c r="AZ22" i="3"/>
  <c r="AJ22" i="3"/>
  <c r="AR22" i="3"/>
  <c r="O31" i="3"/>
  <c r="M31" i="3"/>
  <c r="N29" i="1"/>
  <c r="P29" i="1"/>
  <c r="AR20" i="1"/>
  <c r="AJ20" i="1"/>
  <c r="AZ20" i="1"/>
  <c r="J30" i="1"/>
  <c r="C31" i="1"/>
  <c r="D32" i="1"/>
  <c r="D35" i="3" l="1"/>
  <c r="C34" i="3"/>
  <c r="O32" i="3"/>
  <c r="M32" i="3"/>
  <c r="I33" i="3"/>
  <c r="AR23" i="3"/>
  <c r="AJ23" i="3"/>
  <c r="AZ23" i="3"/>
  <c r="P30" i="1"/>
  <c r="N30" i="1"/>
  <c r="AR21" i="1"/>
  <c r="AJ21" i="1"/>
  <c r="AZ21" i="1"/>
  <c r="J31" i="1"/>
  <c r="C32" i="1"/>
  <c r="D33" i="1"/>
  <c r="I34" i="3" l="1"/>
  <c r="AZ24" i="3"/>
  <c r="AJ24" i="3"/>
  <c r="AR24" i="3"/>
  <c r="M33" i="3"/>
  <c r="O33" i="3"/>
  <c r="C35" i="3"/>
  <c r="D36" i="3"/>
  <c r="N31" i="1"/>
  <c r="P31" i="1"/>
  <c r="AR22" i="1"/>
  <c r="AJ22" i="1"/>
  <c r="AZ22" i="1"/>
  <c r="J32" i="1"/>
  <c r="D34" i="1"/>
  <c r="C33" i="1"/>
  <c r="I35" i="3" l="1"/>
  <c r="AR25" i="3"/>
  <c r="AJ25" i="3"/>
  <c r="AZ25" i="3"/>
  <c r="D37" i="3"/>
  <c r="C36" i="3"/>
  <c r="O34" i="3"/>
  <c r="M34" i="3"/>
  <c r="P32" i="1"/>
  <c r="N32" i="1"/>
  <c r="C34" i="1"/>
  <c r="D35" i="1"/>
  <c r="AR23" i="1"/>
  <c r="AZ23" i="1"/>
  <c r="AJ23" i="1"/>
  <c r="J33" i="1"/>
  <c r="C37" i="3" l="1"/>
  <c r="D38" i="3"/>
  <c r="I36" i="3"/>
  <c r="AZ26" i="3"/>
  <c r="AJ26" i="3"/>
  <c r="AR26" i="3"/>
  <c r="M35" i="3"/>
  <c r="O35" i="3"/>
  <c r="N33" i="1"/>
  <c r="P33" i="1"/>
  <c r="AZ24" i="1"/>
  <c r="AR24" i="1"/>
  <c r="AJ24" i="1"/>
  <c r="J34" i="1"/>
  <c r="D36" i="1"/>
  <c r="C35" i="1"/>
  <c r="D39" i="3" l="1"/>
  <c r="C38" i="3"/>
  <c r="O36" i="3"/>
  <c r="M36" i="3"/>
  <c r="I37" i="3"/>
  <c r="AR27" i="3"/>
  <c r="AJ27" i="3"/>
  <c r="AZ27" i="3"/>
  <c r="AR25" i="1"/>
  <c r="AJ25" i="1"/>
  <c r="AZ25" i="1"/>
  <c r="J35" i="1"/>
  <c r="N34" i="1"/>
  <c r="P34" i="1"/>
  <c r="C36" i="1"/>
  <c r="D37" i="1"/>
  <c r="I38" i="3" l="1"/>
  <c r="AR28" i="3"/>
  <c r="AZ28" i="3"/>
  <c r="AJ28" i="3"/>
  <c r="AT7" i="3"/>
  <c r="AU7" i="3" s="1"/>
  <c r="AL7" i="3"/>
  <c r="AM7" i="3" s="1"/>
  <c r="AP7" i="3" s="1"/>
  <c r="BB7" i="3"/>
  <c r="BC7" i="3" s="1"/>
  <c r="M37" i="3"/>
  <c r="O37" i="3"/>
  <c r="C39" i="3"/>
  <c r="D40" i="3"/>
  <c r="N35" i="1"/>
  <c r="P35" i="1"/>
  <c r="AR26" i="1"/>
  <c r="AJ26" i="1"/>
  <c r="AZ26" i="1"/>
  <c r="J36" i="1"/>
  <c r="D38" i="1"/>
  <c r="C37" i="1"/>
  <c r="I39" i="3" l="1"/>
  <c r="AZ29" i="3"/>
  <c r="AR29" i="3"/>
  <c r="AJ29" i="3"/>
  <c r="O38" i="3"/>
  <c r="M38" i="3"/>
  <c r="D41" i="3"/>
  <c r="C40" i="3"/>
  <c r="C38" i="1"/>
  <c r="D39" i="1"/>
  <c r="AZ27" i="1"/>
  <c r="AJ27" i="1"/>
  <c r="AR27" i="1"/>
  <c r="J37" i="1"/>
  <c r="N36" i="1"/>
  <c r="P36" i="1"/>
  <c r="M39" i="3" l="1"/>
  <c r="O39" i="3"/>
  <c r="C41" i="3"/>
  <c r="D42" i="3"/>
  <c r="AR30" i="3"/>
  <c r="I40" i="3"/>
  <c r="AJ30" i="3"/>
  <c r="AZ30" i="3"/>
  <c r="AL7" i="1"/>
  <c r="AM7" i="1" s="1"/>
  <c r="AP7" i="1" s="1"/>
  <c r="AR28" i="1"/>
  <c r="AJ28" i="1"/>
  <c r="AZ28" i="1"/>
  <c r="J38" i="1"/>
  <c r="AT7" i="1"/>
  <c r="AU7" i="1" s="1"/>
  <c r="D40" i="1"/>
  <c r="C39" i="1"/>
  <c r="P37" i="1"/>
  <c r="N37" i="1"/>
  <c r="BB7" i="1"/>
  <c r="BC7" i="1" s="1"/>
  <c r="I41" i="3" l="1"/>
  <c r="AZ31" i="3"/>
  <c r="AR31" i="3"/>
  <c r="AJ31" i="3"/>
  <c r="O40" i="3"/>
  <c r="M40" i="3"/>
  <c r="D43" i="3"/>
  <c r="C42" i="3"/>
  <c r="AR29" i="1"/>
  <c r="AJ29" i="1"/>
  <c r="AZ29" i="1"/>
  <c r="J39" i="1"/>
  <c r="C40" i="1"/>
  <c r="D41" i="1"/>
  <c r="N38" i="1"/>
  <c r="P38" i="1"/>
  <c r="C43" i="3" l="1"/>
  <c r="D44" i="3"/>
  <c r="AZ32" i="3"/>
  <c r="AR32" i="3"/>
  <c r="I42" i="3"/>
  <c r="AJ32" i="3"/>
  <c r="M41" i="3"/>
  <c r="O41" i="3"/>
  <c r="AJ30" i="1"/>
  <c r="AR30" i="1"/>
  <c r="AZ30" i="1"/>
  <c r="J40" i="1"/>
  <c r="C41" i="1"/>
  <c r="D42" i="1"/>
  <c r="N39" i="1"/>
  <c r="P39" i="1"/>
  <c r="O42" i="3" l="1"/>
  <c r="M42" i="3"/>
  <c r="I43" i="3"/>
  <c r="AJ33" i="3"/>
  <c r="AZ33" i="3"/>
  <c r="AR33" i="3"/>
  <c r="D45" i="3"/>
  <c r="C44" i="3"/>
  <c r="C42" i="1"/>
  <c r="D43" i="1"/>
  <c r="AJ31" i="1"/>
  <c r="AR31" i="1"/>
  <c r="AZ31" i="1"/>
  <c r="J41" i="1"/>
  <c r="P40" i="1"/>
  <c r="N40" i="1"/>
  <c r="C45" i="3" l="1"/>
  <c r="D46" i="3"/>
  <c r="AZ34" i="3"/>
  <c r="AR34" i="3"/>
  <c r="I44" i="3"/>
  <c r="AJ34" i="3"/>
  <c r="M43" i="3"/>
  <c r="O43" i="3"/>
  <c r="N41" i="1"/>
  <c r="P41" i="1"/>
  <c r="AJ32" i="1"/>
  <c r="AR32" i="1"/>
  <c r="AZ32" i="1"/>
  <c r="J42" i="1"/>
  <c r="D44" i="1"/>
  <c r="C43" i="1"/>
  <c r="O44" i="3" l="1"/>
  <c r="M44" i="3"/>
  <c r="D47" i="3"/>
  <c r="C46" i="3"/>
  <c r="I45" i="3"/>
  <c r="AJ35" i="3"/>
  <c r="AZ35" i="3"/>
  <c r="AR35" i="3"/>
  <c r="C44" i="1"/>
  <c r="D45" i="1"/>
  <c r="AJ33" i="1"/>
  <c r="AR33" i="1"/>
  <c r="AZ33" i="1"/>
  <c r="J43" i="1"/>
  <c r="N42" i="1"/>
  <c r="P42" i="1"/>
  <c r="C47" i="3" l="1"/>
  <c r="D48" i="3"/>
  <c r="AZ36" i="3"/>
  <c r="AR36" i="3"/>
  <c r="I46" i="3"/>
  <c r="AJ36" i="3"/>
  <c r="M45" i="3"/>
  <c r="O45" i="3"/>
  <c r="AZ34" i="1"/>
  <c r="AR34" i="1"/>
  <c r="AJ34" i="1"/>
  <c r="J44" i="1"/>
  <c r="D46" i="1"/>
  <c r="C45" i="1"/>
  <c r="P43" i="1"/>
  <c r="N43" i="1"/>
  <c r="I47" i="3" l="1"/>
  <c r="AJ37" i="3"/>
  <c r="AZ37" i="3"/>
  <c r="AR37" i="3"/>
  <c r="O46" i="3"/>
  <c r="M46" i="3"/>
  <c r="C48" i="3"/>
  <c r="D49" i="3"/>
  <c r="N44" i="1"/>
  <c r="P44" i="1"/>
  <c r="C46" i="1"/>
  <c r="D47" i="1"/>
  <c r="AJ35" i="1"/>
  <c r="AR35" i="1"/>
  <c r="AZ35" i="1"/>
  <c r="J45" i="1"/>
  <c r="I48" i="3" l="1"/>
  <c r="AZ38" i="3"/>
  <c r="AR38" i="3"/>
  <c r="AJ38" i="3"/>
  <c r="C49" i="3"/>
  <c r="D50" i="3"/>
  <c r="M47" i="3"/>
  <c r="O47" i="3"/>
  <c r="P45" i="1"/>
  <c r="N45" i="1"/>
  <c r="D48" i="1"/>
  <c r="C47" i="1"/>
  <c r="AJ36" i="1"/>
  <c r="AR36" i="1"/>
  <c r="AZ36" i="1"/>
  <c r="J46" i="1"/>
  <c r="I49" i="3" l="1"/>
  <c r="AJ39" i="3"/>
  <c r="AZ39" i="3"/>
  <c r="AR39" i="3"/>
  <c r="O48" i="3"/>
  <c r="M48" i="3"/>
  <c r="D51" i="3"/>
  <c r="C50" i="3"/>
  <c r="AZ37" i="1"/>
  <c r="AR37" i="1"/>
  <c r="AJ37" i="1"/>
  <c r="J47" i="1"/>
  <c r="N46" i="1"/>
  <c r="P46" i="1"/>
  <c r="C48" i="1"/>
  <c r="D49" i="1"/>
  <c r="C51" i="3" l="1"/>
  <c r="D52" i="3"/>
  <c r="AZ40" i="3"/>
  <c r="AR40" i="3"/>
  <c r="I50" i="3"/>
  <c r="AJ40" i="3"/>
  <c r="M49" i="3"/>
  <c r="O49" i="3"/>
  <c r="N47" i="1"/>
  <c r="P47" i="1"/>
  <c r="AZ38" i="1"/>
  <c r="AR38" i="1"/>
  <c r="AJ38" i="1"/>
  <c r="J48" i="1"/>
  <c r="D50" i="1"/>
  <c r="C49" i="1"/>
  <c r="I51" i="3" l="1"/>
  <c r="AJ41" i="3"/>
  <c r="AZ41" i="3"/>
  <c r="AR41" i="3"/>
  <c r="O50" i="3"/>
  <c r="M50" i="3"/>
  <c r="C52" i="3"/>
  <c r="D53" i="3"/>
  <c r="P48" i="1"/>
  <c r="N48" i="1"/>
  <c r="C50" i="1"/>
  <c r="D51" i="1"/>
  <c r="AJ39" i="1"/>
  <c r="AR39" i="1"/>
  <c r="AZ39" i="1"/>
  <c r="J49" i="1"/>
  <c r="C53" i="3" l="1"/>
  <c r="D54" i="3"/>
  <c r="M51" i="3"/>
  <c r="O51" i="3"/>
  <c r="I52" i="3"/>
  <c r="AZ42" i="3"/>
  <c r="AR42" i="3"/>
  <c r="AJ42" i="3"/>
  <c r="D52" i="1"/>
  <c r="C51" i="1"/>
  <c r="N49" i="1"/>
  <c r="P49" i="1"/>
  <c r="AJ40" i="1"/>
  <c r="AR40" i="1"/>
  <c r="AZ40" i="1"/>
  <c r="J50" i="1"/>
  <c r="O52" i="3" l="1"/>
  <c r="M52" i="3"/>
  <c r="I53" i="3"/>
  <c r="AJ43" i="3"/>
  <c r="AZ43" i="3"/>
  <c r="AR43" i="3"/>
  <c r="D55" i="3"/>
  <c r="C54" i="3"/>
  <c r="C52" i="1"/>
  <c r="D53" i="1"/>
  <c r="N50" i="1"/>
  <c r="P50" i="1"/>
  <c r="AZ41" i="1"/>
  <c r="AR41" i="1"/>
  <c r="AJ41" i="1"/>
  <c r="J51" i="1"/>
  <c r="C55" i="3" l="1"/>
  <c r="D56" i="3"/>
  <c r="AZ44" i="3"/>
  <c r="AR44" i="3"/>
  <c r="I54" i="3"/>
  <c r="AJ44" i="3"/>
  <c r="M53" i="3"/>
  <c r="O53" i="3"/>
  <c r="AZ42" i="1"/>
  <c r="AR42" i="1"/>
  <c r="AJ42" i="1"/>
  <c r="J52" i="1"/>
  <c r="N51" i="1"/>
  <c r="P51" i="1"/>
  <c r="D54" i="1"/>
  <c r="C53" i="1"/>
  <c r="D57" i="3" l="1"/>
  <c r="C56" i="3"/>
  <c r="I55" i="3"/>
  <c r="AJ45" i="3"/>
  <c r="AR45" i="3"/>
  <c r="AZ45" i="3"/>
  <c r="O54" i="3"/>
  <c r="M54" i="3"/>
  <c r="N52" i="1"/>
  <c r="P52" i="1"/>
  <c r="C54" i="1"/>
  <c r="D55" i="1"/>
  <c r="AJ43" i="1"/>
  <c r="AR43" i="1"/>
  <c r="AZ43" i="1"/>
  <c r="J53" i="1"/>
  <c r="M55" i="3" l="1"/>
  <c r="O55" i="3"/>
  <c r="C57" i="3"/>
  <c r="D58" i="3"/>
  <c r="AZ46" i="3"/>
  <c r="I56" i="3"/>
  <c r="AJ46" i="3"/>
  <c r="AR46" i="3"/>
  <c r="D56" i="1"/>
  <c r="C55" i="1"/>
  <c r="AJ44" i="1"/>
  <c r="AR44" i="1"/>
  <c r="AZ44" i="1"/>
  <c r="J54" i="1"/>
  <c r="P53" i="1"/>
  <c r="N53" i="1"/>
  <c r="I57" i="3" l="1"/>
  <c r="AJ47" i="3"/>
  <c r="AZ47" i="3"/>
  <c r="AR47" i="3"/>
  <c r="D59" i="3"/>
  <c r="C58" i="3"/>
  <c r="O56" i="3"/>
  <c r="M56" i="3"/>
  <c r="C56" i="1"/>
  <c r="D57" i="1"/>
  <c r="AZ45" i="1"/>
  <c r="AR45" i="1"/>
  <c r="AJ45" i="1"/>
  <c r="J55" i="1"/>
  <c r="N54" i="1"/>
  <c r="P54" i="1"/>
  <c r="AZ48" i="3" l="1"/>
  <c r="AR48" i="3"/>
  <c r="I58" i="3"/>
  <c r="AJ48" i="3"/>
  <c r="M57" i="3"/>
  <c r="O57" i="3"/>
  <c r="C59" i="3"/>
  <c r="D60" i="3"/>
  <c r="AZ46" i="1"/>
  <c r="AR46" i="1"/>
  <c r="AJ46" i="1"/>
  <c r="J56" i="1"/>
  <c r="D58" i="1"/>
  <c r="C57" i="1"/>
  <c r="N55" i="1"/>
  <c r="P55" i="1"/>
  <c r="D61" i="3" l="1"/>
  <c r="C60" i="3"/>
  <c r="O58" i="3"/>
  <c r="M58" i="3"/>
  <c r="I59" i="3"/>
  <c r="AJ49" i="3"/>
  <c r="AR49" i="3"/>
  <c r="AZ49" i="3"/>
  <c r="AJ47" i="1"/>
  <c r="AR47" i="1"/>
  <c r="AZ47" i="1"/>
  <c r="J57" i="1"/>
  <c r="N56" i="1"/>
  <c r="P56" i="1"/>
  <c r="C58" i="1"/>
  <c r="D59" i="1"/>
  <c r="M59" i="3" l="1"/>
  <c r="O59" i="3"/>
  <c r="C61" i="3"/>
  <c r="D62" i="3"/>
  <c r="AZ50" i="3"/>
  <c r="AJ50" i="3"/>
  <c r="I60" i="3"/>
  <c r="AR50" i="3"/>
  <c r="N57" i="1"/>
  <c r="P57" i="1"/>
  <c r="AJ48" i="1"/>
  <c r="AR48" i="1"/>
  <c r="AZ48" i="1"/>
  <c r="J58" i="1"/>
  <c r="D60" i="1"/>
  <c r="C59" i="1"/>
  <c r="O60" i="3" l="1"/>
  <c r="M60" i="3"/>
  <c r="I61" i="3"/>
  <c r="AJ51" i="3"/>
  <c r="AZ51" i="3"/>
  <c r="AR51" i="3"/>
  <c r="D63" i="3"/>
  <c r="C62" i="3"/>
  <c r="N58" i="1"/>
  <c r="P58" i="1"/>
  <c r="C60" i="1"/>
  <c r="D61" i="1"/>
  <c r="AZ49" i="1"/>
  <c r="AR49" i="1"/>
  <c r="AJ49" i="1"/>
  <c r="J59" i="1"/>
  <c r="M61" i="3" l="1"/>
  <c r="O61" i="3"/>
  <c r="C63" i="3"/>
  <c r="D64" i="3"/>
  <c r="AZ52" i="3"/>
  <c r="AR52" i="3"/>
  <c r="I62" i="3"/>
  <c r="AJ52" i="3"/>
  <c r="AZ50" i="1"/>
  <c r="AR50" i="1"/>
  <c r="AJ50" i="1"/>
  <c r="J60" i="1"/>
  <c r="D62" i="1"/>
  <c r="C61" i="1"/>
  <c r="N59" i="1"/>
  <c r="P59" i="1"/>
  <c r="I63" i="3" l="1"/>
  <c r="AJ53" i="3"/>
  <c r="AR53" i="3"/>
  <c r="AZ53" i="3"/>
  <c r="O62" i="3"/>
  <c r="M62" i="3"/>
  <c r="D65" i="3"/>
  <c r="C64" i="3"/>
  <c r="N60" i="1"/>
  <c r="P60" i="1"/>
  <c r="D63" i="1"/>
  <c r="C62" i="1"/>
  <c r="AZ51" i="1"/>
  <c r="AJ51" i="1"/>
  <c r="AR51" i="1"/>
  <c r="J61" i="1"/>
  <c r="C65" i="3" l="1"/>
  <c r="D66" i="3"/>
  <c r="AZ54" i="3"/>
  <c r="AJ54" i="3"/>
  <c r="I64" i="3"/>
  <c r="AR54" i="3"/>
  <c r="M63" i="3"/>
  <c r="O63" i="3"/>
  <c r="P61" i="1"/>
  <c r="N61" i="1"/>
  <c r="AR52" i="1"/>
  <c r="AJ52" i="1"/>
  <c r="AZ52" i="1"/>
  <c r="J62" i="1"/>
  <c r="D64" i="1"/>
  <c r="C63" i="1"/>
  <c r="I65" i="3" l="1"/>
  <c r="AJ55" i="3"/>
  <c r="AZ55" i="3"/>
  <c r="AR55" i="3"/>
  <c r="O64" i="3"/>
  <c r="M64" i="3"/>
  <c r="D67" i="3"/>
  <c r="C66" i="3"/>
  <c r="D65" i="1"/>
  <c r="C64" i="1"/>
  <c r="AZ53" i="1"/>
  <c r="AJ53" i="1"/>
  <c r="AR53" i="1"/>
  <c r="J63" i="1"/>
  <c r="N62" i="1"/>
  <c r="P62" i="1"/>
  <c r="AR56" i="3" l="1"/>
  <c r="AZ56" i="3"/>
  <c r="I66" i="3"/>
  <c r="AJ56" i="3"/>
  <c r="M65" i="3"/>
  <c r="O65" i="3"/>
  <c r="C67" i="3"/>
  <c r="D68" i="3"/>
  <c r="C65" i="1"/>
  <c r="D66" i="1"/>
  <c r="AR54" i="1"/>
  <c r="AJ54" i="1"/>
  <c r="AZ54" i="1"/>
  <c r="J64" i="1"/>
  <c r="P63" i="1"/>
  <c r="N63" i="1"/>
  <c r="D69" i="3" l="1"/>
  <c r="C68" i="3"/>
  <c r="O66" i="3"/>
  <c r="M66" i="3"/>
  <c r="I67" i="3"/>
  <c r="AJ57" i="3"/>
  <c r="AZ57" i="3"/>
  <c r="AR57" i="3"/>
  <c r="AZ55" i="1"/>
  <c r="AR55" i="1"/>
  <c r="AJ55" i="1"/>
  <c r="J65" i="1"/>
  <c r="D67" i="1"/>
  <c r="C66" i="1"/>
  <c r="N64" i="1"/>
  <c r="P64" i="1"/>
  <c r="M67" i="3" l="1"/>
  <c r="O67" i="3"/>
  <c r="C69" i="3"/>
  <c r="D70" i="3"/>
  <c r="AR58" i="3"/>
  <c r="AZ58" i="3"/>
  <c r="I68" i="3"/>
  <c r="AJ58" i="3"/>
  <c r="AZ56" i="1"/>
  <c r="AJ56" i="1"/>
  <c r="AR56" i="1"/>
  <c r="J66" i="1"/>
  <c r="N65" i="1"/>
  <c r="P65" i="1"/>
  <c r="D68" i="1"/>
  <c r="C67" i="1"/>
  <c r="O68" i="3" l="1"/>
  <c r="M68" i="3"/>
  <c r="I69" i="3"/>
  <c r="AJ59" i="3"/>
  <c r="AZ59" i="3"/>
  <c r="AR59" i="3"/>
  <c r="D71" i="3"/>
  <c r="C70" i="3"/>
  <c r="D69" i="1"/>
  <c r="C68" i="1"/>
  <c r="P66" i="1"/>
  <c r="N66" i="1"/>
  <c r="AZ57" i="1"/>
  <c r="AR57" i="1"/>
  <c r="AJ57" i="1"/>
  <c r="J67" i="1"/>
  <c r="M69" i="3" l="1"/>
  <c r="O69" i="3"/>
  <c r="C71" i="3"/>
  <c r="D72" i="3"/>
  <c r="AR60" i="3"/>
  <c r="AZ60" i="3"/>
  <c r="I70" i="3"/>
  <c r="AJ60" i="3"/>
  <c r="C69" i="1"/>
  <c r="D70" i="1"/>
  <c r="N67" i="1"/>
  <c r="P67" i="1"/>
  <c r="AZ58" i="1"/>
  <c r="AJ58" i="1"/>
  <c r="AR58" i="1"/>
  <c r="J68" i="1"/>
  <c r="I71" i="3" l="1"/>
  <c r="AJ61" i="3"/>
  <c r="AZ61" i="3"/>
  <c r="AR61" i="3"/>
  <c r="O70" i="3"/>
  <c r="M70" i="3"/>
  <c r="D73" i="3"/>
  <c r="C72" i="3"/>
  <c r="AZ59" i="1"/>
  <c r="AR59" i="1"/>
  <c r="AJ59" i="1"/>
  <c r="J69" i="1"/>
  <c r="D71" i="1"/>
  <c r="C70" i="1"/>
  <c r="N68" i="1"/>
  <c r="P68" i="1"/>
  <c r="C73" i="3" l="1"/>
  <c r="D74" i="3"/>
  <c r="AR62" i="3"/>
  <c r="AZ62" i="3"/>
  <c r="I72" i="3"/>
  <c r="AJ62" i="3"/>
  <c r="M71" i="3"/>
  <c r="O71" i="3"/>
  <c r="AZ60" i="1"/>
  <c r="AR60" i="1"/>
  <c r="AJ60" i="1"/>
  <c r="J70" i="1"/>
  <c r="P69" i="1"/>
  <c r="N69" i="1"/>
  <c r="C71" i="1"/>
  <c r="D72" i="1"/>
  <c r="I73" i="3" l="1"/>
  <c r="AJ63" i="3"/>
  <c r="AZ63" i="3"/>
  <c r="AR63" i="3"/>
  <c r="O72" i="3"/>
  <c r="M72" i="3"/>
  <c r="D75" i="3"/>
  <c r="C74" i="3"/>
  <c r="N70" i="1"/>
  <c r="P70" i="1"/>
  <c r="AZ61" i="1"/>
  <c r="AR61" i="1"/>
  <c r="AJ61" i="1"/>
  <c r="J71" i="1"/>
  <c r="D73" i="1"/>
  <c r="C72" i="1"/>
  <c r="C75" i="3" l="1"/>
  <c r="D76" i="3"/>
  <c r="AR64" i="3"/>
  <c r="AZ64" i="3"/>
  <c r="I74" i="3"/>
  <c r="AJ64" i="3"/>
  <c r="M73" i="3"/>
  <c r="O73" i="3"/>
  <c r="C73" i="1"/>
  <c r="D74" i="1"/>
  <c r="AJ62" i="1"/>
  <c r="AR62" i="1"/>
  <c r="AZ62" i="1"/>
  <c r="J72" i="1"/>
  <c r="P71" i="1"/>
  <c r="N71" i="1"/>
  <c r="I75" i="3" l="1"/>
  <c r="AJ65" i="3"/>
  <c r="AZ65" i="3"/>
  <c r="AR65" i="3"/>
  <c r="O74" i="3"/>
  <c r="M74" i="3"/>
  <c r="D77" i="3"/>
  <c r="C76" i="3"/>
  <c r="N72" i="1"/>
  <c r="P72" i="1"/>
  <c r="AZ63" i="1"/>
  <c r="AR63" i="1"/>
  <c r="AJ63" i="1"/>
  <c r="J73" i="1"/>
  <c r="D75" i="1"/>
  <c r="C74" i="1"/>
  <c r="C77" i="3" l="1"/>
  <c r="D78" i="3"/>
  <c r="AR66" i="3"/>
  <c r="AZ66" i="3"/>
  <c r="I76" i="3"/>
  <c r="AJ66" i="3"/>
  <c r="M75" i="3"/>
  <c r="O75" i="3"/>
  <c r="C75" i="1"/>
  <c r="D76" i="1"/>
  <c r="N73" i="1"/>
  <c r="P73" i="1"/>
  <c r="AZ64" i="1"/>
  <c r="AR64" i="1"/>
  <c r="AJ64" i="1"/>
  <c r="J74" i="1"/>
  <c r="I77" i="3" l="1"/>
  <c r="AJ67" i="3"/>
  <c r="AZ67" i="3"/>
  <c r="AR67" i="3"/>
  <c r="O76" i="3"/>
  <c r="M76" i="3"/>
  <c r="D79" i="3"/>
  <c r="C78" i="3"/>
  <c r="P74" i="1"/>
  <c r="N74" i="1"/>
  <c r="D77" i="1"/>
  <c r="C76" i="1"/>
  <c r="AZ65" i="1"/>
  <c r="AR65" i="1"/>
  <c r="AJ65" i="1"/>
  <c r="J75" i="1"/>
  <c r="C79" i="3" l="1"/>
  <c r="D80" i="3"/>
  <c r="AR68" i="3"/>
  <c r="AZ68" i="3"/>
  <c r="I78" i="3"/>
  <c r="AJ68" i="3"/>
  <c r="M77" i="3"/>
  <c r="O77" i="3"/>
  <c r="N75" i="1"/>
  <c r="P75" i="1"/>
  <c r="AJ66" i="1"/>
  <c r="AR66" i="1"/>
  <c r="AZ66" i="1"/>
  <c r="J76" i="1"/>
  <c r="C77" i="1"/>
  <c r="D78" i="1"/>
  <c r="I79" i="3" l="1"/>
  <c r="AJ69" i="3"/>
  <c r="AZ69" i="3"/>
  <c r="AR69" i="3"/>
  <c r="O78" i="3"/>
  <c r="M78" i="3"/>
  <c r="D81" i="3"/>
  <c r="C80" i="3"/>
  <c r="N76" i="1"/>
  <c r="P76" i="1"/>
  <c r="AZ67" i="1"/>
  <c r="AR67" i="1"/>
  <c r="AJ67" i="1"/>
  <c r="J77" i="1"/>
  <c r="D79" i="1"/>
  <c r="C78" i="1"/>
  <c r="C81" i="3" l="1"/>
  <c r="D82" i="3"/>
  <c r="AR70" i="3"/>
  <c r="AZ70" i="3"/>
  <c r="I80" i="3"/>
  <c r="AJ70" i="3"/>
  <c r="M79" i="3"/>
  <c r="O79" i="3"/>
  <c r="AZ68" i="1"/>
  <c r="AR68" i="1"/>
  <c r="AJ68" i="1"/>
  <c r="J78" i="1"/>
  <c r="N77" i="1"/>
  <c r="P77" i="1"/>
  <c r="C79" i="1"/>
  <c r="D80" i="1"/>
  <c r="O80" i="3" l="1"/>
  <c r="M80" i="3"/>
  <c r="D83" i="3"/>
  <c r="C82" i="3"/>
  <c r="I81" i="3"/>
  <c r="AJ71" i="3"/>
  <c r="AZ71" i="3"/>
  <c r="AR71" i="3"/>
  <c r="AZ69" i="1"/>
  <c r="AR69" i="1"/>
  <c r="AJ69" i="1"/>
  <c r="J79" i="1"/>
  <c r="N78" i="1"/>
  <c r="P78" i="1"/>
  <c r="D81" i="1"/>
  <c r="C80" i="1"/>
  <c r="C83" i="3" l="1"/>
  <c r="D84" i="3"/>
  <c r="AR72" i="3"/>
  <c r="AZ72" i="3"/>
  <c r="I82" i="3"/>
  <c r="AJ72" i="3"/>
  <c r="M81" i="3"/>
  <c r="O81" i="3"/>
  <c r="N79" i="1"/>
  <c r="P79" i="1"/>
  <c r="C81" i="1"/>
  <c r="D82" i="1"/>
  <c r="AJ70" i="1"/>
  <c r="AR70" i="1"/>
  <c r="AZ70" i="1"/>
  <c r="J80" i="1"/>
  <c r="I83" i="3" l="1"/>
  <c r="AJ73" i="3"/>
  <c r="AZ73" i="3"/>
  <c r="AR73" i="3"/>
  <c r="O82" i="3"/>
  <c r="M82" i="3"/>
  <c r="D85" i="3"/>
  <c r="C84" i="3"/>
  <c r="D83" i="1"/>
  <c r="C82" i="1"/>
  <c r="P80" i="1"/>
  <c r="N80" i="1"/>
  <c r="AZ71" i="1"/>
  <c r="AR71" i="1"/>
  <c r="AJ71" i="1"/>
  <c r="J81" i="1"/>
  <c r="C85" i="3" l="1"/>
  <c r="D86" i="3"/>
  <c r="AR74" i="3"/>
  <c r="AZ74" i="3"/>
  <c r="I84" i="3"/>
  <c r="AJ74" i="3"/>
  <c r="M83" i="3"/>
  <c r="O83" i="3"/>
  <c r="P81" i="1"/>
  <c r="N81" i="1"/>
  <c r="AZ72" i="1"/>
  <c r="AR72" i="1"/>
  <c r="AJ72" i="1"/>
  <c r="J82" i="1"/>
  <c r="C83" i="1"/>
  <c r="D84" i="1"/>
  <c r="I85" i="3" l="1"/>
  <c r="AJ75" i="3"/>
  <c r="AZ75" i="3"/>
  <c r="AR75" i="3"/>
  <c r="O84" i="3"/>
  <c r="M84" i="3"/>
  <c r="D87" i="3"/>
  <c r="C86" i="3"/>
  <c r="AJ73" i="1"/>
  <c r="AR73" i="1"/>
  <c r="AZ73" i="1"/>
  <c r="J83" i="1"/>
  <c r="D85" i="1"/>
  <c r="C84" i="1"/>
  <c r="P82" i="1"/>
  <c r="N82" i="1"/>
  <c r="AR76" i="3" l="1"/>
  <c r="I86" i="3"/>
  <c r="AZ76" i="3"/>
  <c r="AJ76" i="3"/>
  <c r="M85" i="3"/>
  <c r="O85" i="3"/>
  <c r="C87" i="3"/>
  <c r="D88" i="3"/>
  <c r="AZ74" i="1"/>
  <c r="AR74" i="1"/>
  <c r="AJ74" i="1"/>
  <c r="J84" i="1"/>
  <c r="P83" i="1"/>
  <c r="N83" i="1"/>
  <c r="C85" i="1"/>
  <c r="D86" i="1"/>
  <c r="I87" i="3" l="1"/>
  <c r="AJ77" i="3"/>
  <c r="AZ77" i="3"/>
  <c r="AR77" i="3"/>
  <c r="C88" i="3"/>
  <c r="D89" i="3"/>
  <c r="O86" i="3"/>
  <c r="M86" i="3"/>
  <c r="AJ75" i="1"/>
  <c r="AR75" i="1"/>
  <c r="AZ75" i="1"/>
  <c r="J85" i="1"/>
  <c r="D87" i="1"/>
  <c r="C86" i="1"/>
  <c r="P84" i="1"/>
  <c r="N84" i="1"/>
  <c r="I88" i="3" l="1"/>
  <c r="AR78" i="3"/>
  <c r="AZ78" i="3"/>
  <c r="AJ78" i="3"/>
  <c r="D90" i="3"/>
  <c r="C89" i="3"/>
  <c r="AL28" i="3"/>
  <c r="AM28" i="3" s="1"/>
  <c r="AP28" i="3" s="1"/>
  <c r="BC28" i="3"/>
  <c r="BB28" i="3"/>
  <c r="AT28" i="3"/>
  <c r="AU28" i="3" s="1"/>
  <c r="M87" i="3"/>
  <c r="O87" i="3"/>
  <c r="C87" i="1"/>
  <c r="D88" i="1"/>
  <c r="AZ76" i="1"/>
  <c r="AR76" i="1"/>
  <c r="AJ76" i="1"/>
  <c r="J86" i="1"/>
  <c r="N85" i="1"/>
  <c r="P85" i="1"/>
  <c r="AJ79" i="3" l="1"/>
  <c r="I89" i="3"/>
  <c r="AR79" i="3"/>
  <c r="AZ79" i="3"/>
  <c r="D91" i="3"/>
  <c r="C90" i="3"/>
  <c r="O88" i="3"/>
  <c r="M88" i="3"/>
  <c r="AJ77" i="1"/>
  <c r="AR77" i="1"/>
  <c r="AZ77" i="1"/>
  <c r="J87" i="1"/>
  <c r="D89" i="1"/>
  <c r="C88" i="1"/>
  <c r="N86" i="1"/>
  <c r="P86" i="1"/>
  <c r="AZ80" i="3" l="1"/>
  <c r="I90" i="3"/>
  <c r="AJ80" i="3"/>
  <c r="AR80" i="3"/>
  <c r="O89" i="3"/>
  <c r="M89" i="3"/>
  <c r="C91" i="3"/>
  <c r="D92" i="3"/>
  <c r="AZ78" i="1"/>
  <c r="AR78" i="1"/>
  <c r="AJ78" i="1"/>
  <c r="J88" i="1"/>
  <c r="N87" i="1"/>
  <c r="P87" i="1"/>
  <c r="C89" i="1"/>
  <c r="D90" i="1"/>
  <c r="C92" i="3" l="1"/>
  <c r="D93" i="3"/>
  <c r="O90" i="3"/>
  <c r="M90" i="3"/>
  <c r="I91" i="3"/>
  <c r="AJ81" i="3"/>
  <c r="AR81" i="3"/>
  <c r="AZ81" i="3"/>
  <c r="AJ79" i="1"/>
  <c r="AR79" i="1"/>
  <c r="AZ79" i="1"/>
  <c r="J89" i="1"/>
  <c r="N88" i="1"/>
  <c r="P88" i="1"/>
  <c r="D91" i="1"/>
  <c r="C90" i="1"/>
  <c r="D94" i="3" l="1"/>
  <c r="C93" i="3"/>
  <c r="M91" i="3"/>
  <c r="O91" i="3"/>
  <c r="AZ82" i="3"/>
  <c r="I92" i="3"/>
  <c r="AJ82" i="3"/>
  <c r="AR82" i="3"/>
  <c r="AZ80" i="1"/>
  <c r="AR80" i="1"/>
  <c r="AJ80" i="1"/>
  <c r="J90" i="1"/>
  <c r="P89" i="1"/>
  <c r="N89" i="1"/>
  <c r="C91" i="1"/>
  <c r="D92" i="1"/>
  <c r="M92" i="3" l="1"/>
  <c r="O92" i="3"/>
  <c r="D95" i="3"/>
  <c r="C94" i="3"/>
  <c r="AJ83" i="3"/>
  <c r="I93" i="3"/>
  <c r="AR83" i="3"/>
  <c r="AZ83" i="3"/>
  <c r="AJ81" i="1"/>
  <c r="AR81" i="1"/>
  <c r="AZ81" i="1"/>
  <c r="J91" i="1"/>
  <c r="N90" i="1"/>
  <c r="P90" i="1"/>
  <c r="D93" i="1"/>
  <c r="C92" i="1"/>
  <c r="C95" i="3" l="1"/>
  <c r="D96" i="3"/>
  <c r="O93" i="3"/>
  <c r="M93" i="3"/>
  <c r="AZ84" i="3"/>
  <c r="AR84" i="3"/>
  <c r="AJ84" i="3"/>
  <c r="I94" i="3"/>
  <c r="AZ82" i="1"/>
  <c r="AR82" i="1"/>
  <c r="AJ82" i="1"/>
  <c r="J92" i="1"/>
  <c r="N91" i="1"/>
  <c r="P91" i="1"/>
  <c r="C93" i="1"/>
  <c r="D94" i="1"/>
  <c r="O94" i="3" l="1"/>
  <c r="M94" i="3"/>
  <c r="I95" i="3"/>
  <c r="AJ85" i="3"/>
  <c r="AZ85" i="3"/>
  <c r="AR85" i="3"/>
  <c r="C96" i="3"/>
  <c r="D97" i="3"/>
  <c r="C97" i="3" s="1"/>
  <c r="D95" i="1"/>
  <c r="C94" i="1"/>
  <c r="P92" i="1"/>
  <c r="N92" i="1"/>
  <c r="AJ83" i="1"/>
  <c r="AR83" i="1"/>
  <c r="AZ83" i="1"/>
  <c r="J93" i="1"/>
  <c r="AJ87" i="3" l="1"/>
  <c r="I97" i="3"/>
  <c r="AZ87" i="3"/>
  <c r="AR87" i="3"/>
  <c r="M95" i="3"/>
  <c r="O95" i="3"/>
  <c r="AZ86" i="3"/>
  <c r="I96" i="3"/>
  <c r="AR86" i="3"/>
  <c r="AJ86" i="3"/>
  <c r="AZ84" i="1"/>
  <c r="AR84" i="1"/>
  <c r="AJ84" i="1"/>
  <c r="J94" i="1"/>
  <c r="C95" i="1"/>
  <c r="D96" i="1"/>
  <c r="P93" i="1"/>
  <c r="N93" i="1"/>
  <c r="M96" i="3" l="1"/>
  <c r="O96" i="3"/>
  <c r="AT78" i="3"/>
  <c r="AU78" i="3" s="1"/>
  <c r="AL78" i="3"/>
  <c r="AM78" i="3" s="1"/>
  <c r="AP78" i="3" s="1"/>
  <c r="AP88" i="3" s="1"/>
  <c r="I7" i="3" s="1"/>
  <c r="O97" i="3"/>
  <c r="M97" i="3"/>
  <c r="BB78" i="3"/>
  <c r="BC78" i="3" s="1"/>
  <c r="D97" i="1"/>
  <c r="C96" i="1"/>
  <c r="N94" i="1"/>
  <c r="P94" i="1"/>
  <c r="AJ85" i="1"/>
  <c r="AR85" i="1"/>
  <c r="AZ85" i="1"/>
  <c r="J95" i="1"/>
  <c r="J96" i="3" l="1"/>
  <c r="J92" i="3"/>
  <c r="J56" i="3"/>
  <c r="J53" i="3"/>
  <c r="J52" i="3"/>
  <c r="J49" i="3"/>
  <c r="J48" i="3"/>
  <c r="J45" i="3"/>
  <c r="J78" i="3"/>
  <c r="J76" i="3"/>
  <c r="J74" i="3"/>
  <c r="J72" i="3"/>
  <c r="J70" i="3"/>
  <c r="J68" i="3"/>
  <c r="J66" i="3"/>
  <c r="J64" i="3"/>
  <c r="J62" i="3"/>
  <c r="J60" i="3"/>
  <c r="J58" i="3"/>
  <c r="J25" i="3"/>
  <c r="J18" i="3"/>
  <c r="J27" i="3"/>
  <c r="J73" i="3"/>
  <c r="J95" i="3"/>
  <c r="J33" i="3"/>
  <c r="J97" i="3"/>
  <c r="J21" i="3"/>
  <c r="J19" i="3"/>
  <c r="J40" i="3"/>
  <c r="J57" i="3"/>
  <c r="J61" i="3"/>
  <c r="J65" i="3"/>
  <c r="J75" i="3"/>
  <c r="J46" i="3"/>
  <c r="J51" i="3"/>
  <c r="J35" i="3"/>
  <c r="J47" i="3"/>
  <c r="J86" i="3"/>
  <c r="J89" i="3"/>
  <c r="J83" i="3"/>
  <c r="J84" i="3"/>
  <c r="J81" i="3"/>
  <c r="J17" i="3"/>
  <c r="J32" i="3"/>
  <c r="J44" i="3"/>
  <c r="J31" i="3"/>
  <c r="J39" i="3"/>
  <c r="J22" i="3"/>
  <c r="J23" i="3"/>
  <c r="J55" i="3"/>
  <c r="J59" i="3"/>
  <c r="J63" i="3"/>
  <c r="J67" i="3"/>
  <c r="J77" i="3"/>
  <c r="J26" i="3"/>
  <c r="J38" i="3"/>
  <c r="J29" i="3"/>
  <c r="J34" i="3"/>
  <c r="J30" i="3"/>
  <c r="J41" i="3"/>
  <c r="J24" i="3"/>
  <c r="J90" i="3"/>
  <c r="J69" i="3"/>
  <c r="J80" i="3"/>
  <c r="J87" i="3"/>
  <c r="J93" i="3"/>
  <c r="J20" i="3"/>
  <c r="J28" i="3"/>
  <c r="J42" i="3"/>
  <c r="J71" i="3"/>
  <c r="J54" i="3"/>
  <c r="J36" i="3"/>
  <c r="J88" i="3"/>
  <c r="J94" i="3"/>
  <c r="J85" i="3"/>
  <c r="J91" i="3"/>
  <c r="J37" i="3"/>
  <c r="J43" i="3"/>
  <c r="J50" i="3"/>
  <c r="J79" i="3"/>
  <c r="J82" i="3"/>
  <c r="P95" i="1"/>
  <c r="N95" i="1"/>
  <c r="C97" i="1"/>
  <c r="D98" i="1"/>
  <c r="AZ86" i="1"/>
  <c r="AR86" i="1"/>
  <c r="AJ86" i="1"/>
  <c r="J96" i="1"/>
  <c r="BA33" i="3" l="1"/>
  <c r="BE33" i="3" s="1"/>
  <c r="K43" i="3"/>
  <c r="AS33" i="3" s="1"/>
  <c r="AW33" i="3" s="1"/>
  <c r="BA24" i="3"/>
  <c r="BE24" i="3" s="1"/>
  <c r="K34" i="3"/>
  <c r="AS24" i="3" s="1"/>
  <c r="AW24" i="3" s="1"/>
  <c r="BA45" i="3"/>
  <c r="BE45" i="3" s="1"/>
  <c r="K55" i="3"/>
  <c r="AS45" i="3" s="1"/>
  <c r="AW45" i="3" s="1"/>
  <c r="BA40" i="3"/>
  <c r="BE40" i="3" s="1"/>
  <c r="K50" i="3"/>
  <c r="AS40" i="3" s="1"/>
  <c r="AW40" i="3" s="1"/>
  <c r="BA75" i="3"/>
  <c r="BE75" i="3" s="1"/>
  <c r="K85" i="3"/>
  <c r="AS75" i="3" s="1"/>
  <c r="AW75" i="3" s="1"/>
  <c r="BA10" i="3"/>
  <c r="BE10" i="3" s="1"/>
  <c r="K20" i="3"/>
  <c r="AS10" i="3" s="1"/>
  <c r="AW10" i="3" s="1"/>
  <c r="BA59" i="3"/>
  <c r="BE59" i="3" s="1"/>
  <c r="K69" i="3"/>
  <c r="AS59" i="3" s="1"/>
  <c r="AW59" i="3" s="1"/>
  <c r="BA16" i="3"/>
  <c r="BE16" i="3" s="1"/>
  <c r="K26" i="3"/>
  <c r="AS16" i="3" s="1"/>
  <c r="AW16" i="3" s="1"/>
  <c r="BA29" i="3"/>
  <c r="BE29" i="3" s="1"/>
  <c r="K39" i="3"/>
  <c r="AS29" i="3" s="1"/>
  <c r="AW29" i="3" s="1"/>
  <c r="BA69" i="3"/>
  <c r="BE69" i="3" s="1"/>
  <c r="K79" i="3"/>
  <c r="AS69" i="3" s="1"/>
  <c r="AW69" i="3" s="1"/>
  <c r="BA81" i="3"/>
  <c r="BE81" i="3" s="1"/>
  <c r="K91" i="3"/>
  <c r="AS81" i="3" s="1"/>
  <c r="AW81" i="3" s="1"/>
  <c r="BA26" i="3"/>
  <c r="BE26" i="3" s="1"/>
  <c r="K36" i="3"/>
  <c r="AS26" i="3" s="1"/>
  <c r="AW26" i="3" s="1"/>
  <c r="BA18" i="3"/>
  <c r="BE18" i="3" s="1"/>
  <c r="K28" i="3"/>
  <c r="AS18" i="3" s="1"/>
  <c r="AW18" i="3" s="1"/>
  <c r="BA70" i="3"/>
  <c r="BE70" i="3" s="1"/>
  <c r="K80" i="3"/>
  <c r="AS70" i="3" s="1"/>
  <c r="AW70" i="3" s="1"/>
  <c r="BA31" i="3"/>
  <c r="BE31" i="3" s="1"/>
  <c r="K41" i="3"/>
  <c r="AS31" i="3" s="1"/>
  <c r="AW31" i="3" s="1"/>
  <c r="BA28" i="3"/>
  <c r="BE28" i="3" s="1"/>
  <c r="K38" i="3"/>
  <c r="AS28" i="3" s="1"/>
  <c r="AW28" i="3" s="1"/>
  <c r="BA53" i="3"/>
  <c r="BE53" i="3" s="1"/>
  <c r="K63" i="3"/>
  <c r="AS53" i="3" s="1"/>
  <c r="AW53" i="3" s="1"/>
  <c r="BA22" i="3"/>
  <c r="BE22" i="3" s="1"/>
  <c r="K32" i="3"/>
  <c r="AS22" i="3" s="1"/>
  <c r="AW22" i="3" s="1"/>
  <c r="BA73" i="3"/>
  <c r="BE73" i="3" s="1"/>
  <c r="K83" i="3"/>
  <c r="AS73" i="3" s="1"/>
  <c r="AW73" i="3" s="1"/>
  <c r="BA25" i="3"/>
  <c r="BE25" i="3" s="1"/>
  <c r="K35" i="3"/>
  <c r="AS25" i="3" s="1"/>
  <c r="AW25" i="3" s="1"/>
  <c r="BA55" i="3"/>
  <c r="BE55" i="3" s="1"/>
  <c r="K65" i="3"/>
  <c r="AS55" i="3" s="1"/>
  <c r="AW55" i="3" s="1"/>
  <c r="BA9" i="3"/>
  <c r="BE9" i="3" s="1"/>
  <c r="K19" i="3"/>
  <c r="AS9" i="3" s="1"/>
  <c r="AW9" i="3" s="1"/>
  <c r="BA15" i="3"/>
  <c r="BE15" i="3" s="1"/>
  <c r="K25" i="3"/>
  <c r="AS15" i="3" s="1"/>
  <c r="AW15" i="3" s="1"/>
  <c r="BA72" i="3"/>
  <c r="BE72" i="3" s="1"/>
  <c r="K82" i="3"/>
  <c r="AS72" i="3" s="1"/>
  <c r="AW72" i="3" s="1"/>
  <c r="BA27" i="3"/>
  <c r="BE27" i="3" s="1"/>
  <c r="K37" i="3"/>
  <c r="AS27" i="3" s="1"/>
  <c r="AW27" i="3" s="1"/>
  <c r="BA78" i="3"/>
  <c r="BE78" i="3" s="1"/>
  <c r="K88" i="3"/>
  <c r="AS78" i="3" s="1"/>
  <c r="AW78" i="3" s="1"/>
  <c r="BA32" i="3"/>
  <c r="BE32" i="3" s="1"/>
  <c r="K42" i="3"/>
  <c r="AS32" i="3" s="1"/>
  <c r="AW32" i="3" s="1"/>
  <c r="BA77" i="3"/>
  <c r="BE77" i="3" s="1"/>
  <c r="K87" i="3"/>
  <c r="AS77" i="3" s="1"/>
  <c r="AW77" i="3" s="1"/>
  <c r="BA14" i="3"/>
  <c r="BE14" i="3" s="1"/>
  <c r="K24" i="3"/>
  <c r="AS14" i="3" s="1"/>
  <c r="AW14" i="3" s="1"/>
  <c r="BA19" i="3"/>
  <c r="BE19" i="3" s="1"/>
  <c r="K29" i="3"/>
  <c r="AS19" i="3" s="1"/>
  <c r="AW19" i="3" s="1"/>
  <c r="BA57" i="3"/>
  <c r="BE57" i="3" s="1"/>
  <c r="K67" i="3"/>
  <c r="AS57" i="3" s="1"/>
  <c r="AW57" i="3" s="1"/>
  <c r="BA13" i="3"/>
  <c r="BE13" i="3" s="1"/>
  <c r="K23" i="3"/>
  <c r="AS13" i="3" s="1"/>
  <c r="AW13" i="3" s="1"/>
  <c r="BA34" i="3"/>
  <c r="BE34" i="3" s="1"/>
  <c r="K44" i="3"/>
  <c r="AS34" i="3" s="1"/>
  <c r="AW34" i="3" s="1"/>
  <c r="BA74" i="3"/>
  <c r="BE74" i="3" s="1"/>
  <c r="K84" i="3"/>
  <c r="AS74" i="3" s="1"/>
  <c r="AW74" i="3" s="1"/>
  <c r="BA37" i="3"/>
  <c r="BE37" i="3" s="1"/>
  <c r="K47" i="3"/>
  <c r="AS37" i="3" s="1"/>
  <c r="AW37" i="3" s="1"/>
  <c r="BA65" i="3"/>
  <c r="BE65" i="3" s="1"/>
  <c r="K75" i="3"/>
  <c r="AS65" i="3" s="1"/>
  <c r="AW65" i="3" s="1"/>
  <c r="BA30" i="3"/>
  <c r="BE30" i="3" s="1"/>
  <c r="K40" i="3"/>
  <c r="AS30" i="3" s="1"/>
  <c r="AW30" i="3" s="1"/>
  <c r="BA23" i="3"/>
  <c r="BE23" i="3" s="1"/>
  <c r="K33" i="3"/>
  <c r="AS23" i="3" s="1"/>
  <c r="AW23" i="3" s="1"/>
  <c r="BA8" i="3"/>
  <c r="BE8" i="3" s="1"/>
  <c r="K18" i="3"/>
  <c r="AS8" i="3" s="1"/>
  <c r="AW8" i="3" s="1"/>
  <c r="BA52" i="3"/>
  <c r="BE52" i="3" s="1"/>
  <c r="K62" i="3"/>
  <c r="AS52" i="3" s="1"/>
  <c r="AW52" i="3" s="1"/>
  <c r="BA60" i="3"/>
  <c r="BE60" i="3" s="1"/>
  <c r="K70" i="3"/>
  <c r="AS60" i="3" s="1"/>
  <c r="AW60" i="3" s="1"/>
  <c r="BA68" i="3"/>
  <c r="BE68" i="3" s="1"/>
  <c r="K78" i="3"/>
  <c r="AS68" i="3" s="1"/>
  <c r="AW68" i="3" s="1"/>
  <c r="BA42" i="3"/>
  <c r="BE42" i="3" s="1"/>
  <c r="K52" i="3"/>
  <c r="AS42" i="3" s="1"/>
  <c r="AW42" i="3" s="1"/>
  <c r="BA86" i="3"/>
  <c r="BE86" i="3" s="1"/>
  <c r="K96" i="3"/>
  <c r="AS86" i="3" s="1"/>
  <c r="AW86" i="3" s="1"/>
  <c r="BA61" i="3"/>
  <c r="BE61" i="3" s="1"/>
  <c r="K71" i="3"/>
  <c r="AS61" i="3" s="1"/>
  <c r="AW61" i="3" s="1"/>
  <c r="BA67" i="3"/>
  <c r="BE67" i="3" s="1"/>
  <c r="K77" i="3"/>
  <c r="AS67" i="3" s="1"/>
  <c r="AW67" i="3" s="1"/>
  <c r="BA21" i="3"/>
  <c r="BE21" i="3" s="1"/>
  <c r="K31" i="3"/>
  <c r="AS21" i="3" s="1"/>
  <c r="AW21" i="3" s="1"/>
  <c r="BA71" i="3"/>
  <c r="BE71" i="3" s="1"/>
  <c r="K81" i="3"/>
  <c r="AS71" i="3" s="1"/>
  <c r="AW71" i="3" s="1"/>
  <c r="BA76" i="3"/>
  <c r="BE76" i="3" s="1"/>
  <c r="K86" i="3"/>
  <c r="AS76" i="3" s="1"/>
  <c r="AW76" i="3" s="1"/>
  <c r="BA36" i="3"/>
  <c r="BE36" i="3" s="1"/>
  <c r="K46" i="3"/>
  <c r="AS36" i="3" s="1"/>
  <c r="AW36" i="3" s="1"/>
  <c r="BA47" i="3"/>
  <c r="BE47" i="3" s="1"/>
  <c r="K57" i="3"/>
  <c r="AS47" i="3" s="1"/>
  <c r="AW47" i="3" s="1"/>
  <c r="BA87" i="3"/>
  <c r="BE87" i="3" s="1"/>
  <c r="K97" i="3"/>
  <c r="AS87" i="3" s="1"/>
  <c r="AW87" i="3" s="1"/>
  <c r="BA17" i="3"/>
  <c r="BE17" i="3" s="1"/>
  <c r="K27" i="3"/>
  <c r="AS17" i="3" s="1"/>
  <c r="AW17" i="3" s="1"/>
  <c r="BA50" i="3"/>
  <c r="BE50" i="3" s="1"/>
  <c r="K60" i="3"/>
  <c r="AS50" i="3" s="1"/>
  <c r="AW50" i="3" s="1"/>
  <c r="BA58" i="3"/>
  <c r="BE58" i="3" s="1"/>
  <c r="K68" i="3"/>
  <c r="AS58" i="3" s="1"/>
  <c r="AW58" i="3" s="1"/>
  <c r="BA66" i="3"/>
  <c r="BE66" i="3" s="1"/>
  <c r="K76" i="3"/>
  <c r="AS66" i="3" s="1"/>
  <c r="AW66" i="3" s="1"/>
  <c r="BA39" i="3"/>
  <c r="BE39" i="3" s="1"/>
  <c r="K49" i="3"/>
  <c r="AS39" i="3" s="1"/>
  <c r="AW39" i="3" s="1"/>
  <c r="BA82" i="3"/>
  <c r="BE82" i="3" s="1"/>
  <c r="K92" i="3"/>
  <c r="AS82" i="3" s="1"/>
  <c r="AW82" i="3" s="1"/>
  <c r="BA84" i="3"/>
  <c r="BE84" i="3" s="1"/>
  <c r="K94" i="3"/>
  <c r="AS84" i="3" s="1"/>
  <c r="AW84" i="3" s="1"/>
  <c r="BA80" i="3"/>
  <c r="BE80" i="3" s="1"/>
  <c r="K90" i="3"/>
  <c r="AS80" i="3" s="1"/>
  <c r="AW80" i="3" s="1"/>
  <c r="BA44" i="3"/>
  <c r="BE44" i="3" s="1"/>
  <c r="K54" i="3"/>
  <c r="AS44" i="3" s="1"/>
  <c r="AW44" i="3" s="1"/>
  <c r="BA20" i="3"/>
  <c r="BE20" i="3" s="1"/>
  <c r="K30" i="3"/>
  <c r="AS20" i="3" s="1"/>
  <c r="AW20" i="3" s="1"/>
  <c r="BA49" i="3"/>
  <c r="BE49" i="3" s="1"/>
  <c r="K59" i="3"/>
  <c r="AS49" i="3" s="1"/>
  <c r="AW49" i="3" s="1"/>
  <c r="K17" i="3"/>
  <c r="AS7" i="3" s="1"/>
  <c r="AW7" i="3" s="1"/>
  <c r="BA7" i="3"/>
  <c r="BE7" i="3" s="1"/>
  <c r="BA79" i="3"/>
  <c r="BE79" i="3" s="1"/>
  <c r="K89" i="3"/>
  <c r="AS79" i="3" s="1"/>
  <c r="AW79" i="3" s="1"/>
  <c r="BA41" i="3"/>
  <c r="BE41" i="3" s="1"/>
  <c r="K51" i="3"/>
  <c r="AS41" i="3" s="1"/>
  <c r="AW41" i="3" s="1"/>
  <c r="BA51" i="3"/>
  <c r="BE51" i="3" s="1"/>
  <c r="K61" i="3"/>
  <c r="AS51" i="3" s="1"/>
  <c r="AW51" i="3" s="1"/>
  <c r="BA11" i="3"/>
  <c r="BE11" i="3" s="1"/>
  <c r="K21" i="3"/>
  <c r="AS11" i="3" s="1"/>
  <c r="AW11" i="3" s="1"/>
  <c r="BA63" i="3"/>
  <c r="BE63" i="3" s="1"/>
  <c r="K73" i="3"/>
  <c r="AS63" i="3" s="1"/>
  <c r="AW63" i="3" s="1"/>
  <c r="BA48" i="3"/>
  <c r="BE48" i="3" s="1"/>
  <c r="K58" i="3"/>
  <c r="AS48" i="3" s="1"/>
  <c r="AW48" i="3" s="1"/>
  <c r="BA56" i="3"/>
  <c r="BE56" i="3" s="1"/>
  <c r="K66" i="3"/>
  <c r="AS56" i="3" s="1"/>
  <c r="AW56" i="3" s="1"/>
  <c r="BA64" i="3"/>
  <c r="BE64" i="3" s="1"/>
  <c r="K74" i="3"/>
  <c r="AS64" i="3" s="1"/>
  <c r="AW64" i="3" s="1"/>
  <c r="BA38" i="3"/>
  <c r="BE38" i="3" s="1"/>
  <c r="K48" i="3"/>
  <c r="AS38" i="3" s="1"/>
  <c r="AW38" i="3" s="1"/>
  <c r="BA46" i="3"/>
  <c r="BE46" i="3" s="1"/>
  <c r="K56" i="3"/>
  <c r="AS46" i="3" s="1"/>
  <c r="AW46" i="3" s="1"/>
  <c r="BA83" i="3"/>
  <c r="BE83" i="3" s="1"/>
  <c r="K93" i="3"/>
  <c r="AS83" i="3" s="1"/>
  <c r="AW83" i="3" s="1"/>
  <c r="BA12" i="3"/>
  <c r="BE12" i="3" s="1"/>
  <c r="K22" i="3"/>
  <c r="AS12" i="3" s="1"/>
  <c r="AW12" i="3" s="1"/>
  <c r="BA85" i="3"/>
  <c r="BE85" i="3" s="1"/>
  <c r="K95" i="3"/>
  <c r="AS85" i="3" s="1"/>
  <c r="AW85" i="3" s="1"/>
  <c r="BA54" i="3"/>
  <c r="BE54" i="3" s="1"/>
  <c r="K64" i="3"/>
  <c r="AS54" i="3" s="1"/>
  <c r="AW54" i="3" s="1"/>
  <c r="BA62" i="3"/>
  <c r="BE62" i="3" s="1"/>
  <c r="K72" i="3"/>
  <c r="AS62" i="3" s="1"/>
  <c r="AW62" i="3" s="1"/>
  <c r="BA35" i="3"/>
  <c r="BE35" i="3" s="1"/>
  <c r="K45" i="3"/>
  <c r="AS35" i="3" s="1"/>
  <c r="AW35" i="3" s="1"/>
  <c r="BA43" i="3"/>
  <c r="BE43" i="3" s="1"/>
  <c r="K53" i="3"/>
  <c r="AS43" i="3" s="1"/>
  <c r="AW43" i="3" s="1"/>
  <c r="N96" i="1"/>
  <c r="P96" i="1"/>
  <c r="D99" i="1"/>
  <c r="C98" i="1"/>
  <c r="AJ87" i="1"/>
  <c r="AR87" i="1"/>
  <c r="AZ87" i="1"/>
  <c r="J97" i="1"/>
  <c r="BF28" i="3" l="1"/>
  <c r="BF7" i="3"/>
  <c r="AX7" i="3"/>
  <c r="BF78" i="3"/>
  <c r="AX28" i="3"/>
  <c r="AX78" i="3"/>
  <c r="AL28" i="1"/>
  <c r="AT28" i="1"/>
  <c r="AU28" i="1" s="1"/>
  <c r="AR88" i="1"/>
  <c r="AZ88" i="1"/>
  <c r="AJ88" i="1"/>
  <c r="J98" i="1"/>
  <c r="BB28" i="1"/>
  <c r="BC28" i="1" s="1"/>
  <c r="N97" i="1"/>
  <c r="P97" i="1"/>
  <c r="AM28" i="1"/>
  <c r="AP28" i="1" s="1"/>
  <c r="AP93" i="1" s="1"/>
  <c r="I7" i="1" s="1"/>
  <c r="C99" i="1"/>
  <c r="D100" i="1"/>
  <c r="BF88" i="3" l="1"/>
  <c r="N7" i="3" s="1"/>
  <c r="AX88" i="3"/>
  <c r="L7" i="3" s="1"/>
  <c r="J11" i="3" s="1"/>
  <c r="K103" i="1"/>
  <c r="K25" i="1"/>
  <c r="K18" i="1"/>
  <c r="K17" i="1"/>
  <c r="L103" i="1"/>
  <c r="D101" i="1"/>
  <c r="C100" i="1"/>
  <c r="AR89" i="1"/>
  <c r="AJ89" i="1"/>
  <c r="AZ89" i="1"/>
  <c r="J99" i="1"/>
  <c r="N98" i="1"/>
  <c r="P98" i="1"/>
  <c r="K45" i="1"/>
  <c r="K61" i="1"/>
  <c r="K77" i="1"/>
  <c r="K93" i="1"/>
  <c r="K36" i="1"/>
  <c r="K44" i="1"/>
  <c r="K60" i="1"/>
  <c r="K76" i="1"/>
  <c r="K92" i="1"/>
  <c r="K35" i="1"/>
  <c r="K20" i="1"/>
  <c r="K46" i="1"/>
  <c r="K62" i="1"/>
  <c r="K78" i="1"/>
  <c r="K94" i="1"/>
  <c r="K37" i="1"/>
  <c r="K75" i="1"/>
  <c r="K55" i="1"/>
  <c r="K21" i="1"/>
  <c r="K26" i="1"/>
  <c r="K79" i="1"/>
  <c r="K90" i="1"/>
  <c r="K39" i="1"/>
  <c r="K63" i="1"/>
  <c r="K41" i="1"/>
  <c r="K57" i="1"/>
  <c r="K73" i="1"/>
  <c r="K89" i="1"/>
  <c r="K32" i="1"/>
  <c r="K40" i="1"/>
  <c r="K56" i="1"/>
  <c r="K72" i="1"/>
  <c r="K88" i="1"/>
  <c r="K31" i="1"/>
  <c r="K42" i="1"/>
  <c r="K58" i="1"/>
  <c r="K74" i="1"/>
  <c r="K33" i="1"/>
  <c r="K59" i="1"/>
  <c r="K30" i="1"/>
  <c r="K23" i="1"/>
  <c r="K53" i="1"/>
  <c r="K69" i="1"/>
  <c r="K85" i="1"/>
  <c r="K28" i="1"/>
  <c r="K22" i="1"/>
  <c r="K52" i="1"/>
  <c r="K68" i="1"/>
  <c r="K84" i="1"/>
  <c r="K27" i="1"/>
  <c r="K98" i="1"/>
  <c r="K38" i="1"/>
  <c r="K54" i="1"/>
  <c r="K70" i="1"/>
  <c r="K86" i="1"/>
  <c r="K29" i="1"/>
  <c r="K43" i="1"/>
  <c r="K34" i="1"/>
  <c r="K87" i="1"/>
  <c r="K67" i="1"/>
  <c r="K47" i="1"/>
  <c r="K101" i="1"/>
  <c r="K49" i="1"/>
  <c r="K65" i="1"/>
  <c r="K81" i="1"/>
  <c r="K24" i="1"/>
  <c r="K97" i="1"/>
  <c r="K48" i="1"/>
  <c r="K64" i="1"/>
  <c r="K80" i="1"/>
  <c r="K96" i="1"/>
  <c r="K99" i="1"/>
  <c r="K19" i="1"/>
  <c r="K50" i="1"/>
  <c r="K66" i="1"/>
  <c r="K82" i="1"/>
  <c r="K102" i="1"/>
  <c r="K91" i="1"/>
  <c r="K71" i="1"/>
  <c r="K51" i="1"/>
  <c r="K100" i="1"/>
  <c r="K95" i="1"/>
  <c r="K83" i="1"/>
  <c r="L34" i="3" l="1"/>
  <c r="L55" i="3"/>
  <c r="L20" i="3"/>
  <c r="L69" i="3"/>
  <c r="L79" i="3"/>
  <c r="L32" i="3"/>
  <c r="L88" i="3"/>
  <c r="L29" i="3"/>
  <c r="L67" i="3"/>
  <c r="L78" i="3"/>
  <c r="L52" i="3"/>
  <c r="L31" i="3"/>
  <c r="L46" i="3"/>
  <c r="L57" i="3"/>
  <c r="L94" i="3"/>
  <c r="L59" i="3"/>
  <c r="L58" i="3"/>
  <c r="L64" i="3"/>
  <c r="L22" i="3"/>
  <c r="L72" i="3"/>
  <c r="L91" i="3"/>
  <c r="L41" i="3"/>
  <c r="L83" i="3"/>
  <c r="L35" i="3"/>
  <c r="L25" i="3"/>
  <c r="L82" i="3"/>
  <c r="L42" i="3"/>
  <c r="L47" i="3"/>
  <c r="L75" i="3"/>
  <c r="L18" i="3"/>
  <c r="L68" i="3"/>
  <c r="L17" i="3"/>
  <c r="L50" i="3"/>
  <c r="L26" i="3"/>
  <c r="L36" i="3"/>
  <c r="L38" i="3"/>
  <c r="L63" i="3"/>
  <c r="L65" i="3"/>
  <c r="L37" i="3"/>
  <c r="L87" i="3"/>
  <c r="L23" i="3"/>
  <c r="L62" i="3"/>
  <c r="L96" i="3"/>
  <c r="L71" i="3"/>
  <c r="L81" i="3"/>
  <c r="L86" i="3"/>
  <c r="L97" i="3"/>
  <c r="L76" i="3"/>
  <c r="L90" i="3"/>
  <c r="L21" i="3"/>
  <c r="L73" i="3"/>
  <c r="L74" i="3"/>
  <c r="L48" i="3"/>
  <c r="L45" i="3"/>
  <c r="L93" i="3"/>
  <c r="L43" i="3"/>
  <c r="L85" i="3"/>
  <c r="L39" i="3"/>
  <c r="L28" i="3"/>
  <c r="L80" i="3"/>
  <c r="L19" i="3"/>
  <c r="L24" i="3"/>
  <c r="L44" i="3"/>
  <c r="L84" i="3"/>
  <c r="L40" i="3"/>
  <c r="L33" i="3"/>
  <c r="L70" i="3"/>
  <c r="L77" i="3"/>
  <c r="L27" i="3"/>
  <c r="L49" i="3"/>
  <c r="L54" i="3"/>
  <c r="L89" i="3"/>
  <c r="L56" i="3"/>
  <c r="L95" i="3"/>
  <c r="L53" i="3"/>
  <c r="L60" i="3"/>
  <c r="L92" i="3"/>
  <c r="L30" i="3"/>
  <c r="L51" i="3"/>
  <c r="L61" i="3"/>
  <c r="L66" i="3"/>
  <c r="BA70" i="1"/>
  <c r="BE70" i="1" s="1"/>
  <c r="L80" i="1"/>
  <c r="AS70" i="1" s="1"/>
  <c r="AW70" i="1" s="1"/>
  <c r="BA8" i="1"/>
  <c r="BE8" i="1" s="1"/>
  <c r="L18" i="1"/>
  <c r="AS8" i="1" s="1"/>
  <c r="AW8" i="1" s="1"/>
  <c r="BA76" i="1"/>
  <c r="BE76" i="1" s="1"/>
  <c r="L86" i="1"/>
  <c r="AS76" i="1" s="1"/>
  <c r="AW76" i="1" s="1"/>
  <c r="BA42" i="1"/>
  <c r="BE42" i="1" s="1"/>
  <c r="L52" i="1"/>
  <c r="AS42" i="1" s="1"/>
  <c r="AW42" i="1" s="1"/>
  <c r="BA49" i="1"/>
  <c r="BE49" i="1" s="1"/>
  <c r="L59" i="1"/>
  <c r="AS49" i="1" s="1"/>
  <c r="AW49" i="1" s="1"/>
  <c r="BA79" i="1"/>
  <c r="BE79" i="1" s="1"/>
  <c r="L89" i="1"/>
  <c r="AS79" i="1" s="1"/>
  <c r="AW79" i="1" s="1"/>
  <c r="BA36" i="1"/>
  <c r="BE36" i="1" s="1"/>
  <c r="L46" i="1"/>
  <c r="AS36" i="1" s="1"/>
  <c r="AW36" i="1" s="1"/>
  <c r="BA83" i="1"/>
  <c r="BE83" i="1" s="1"/>
  <c r="L93" i="1"/>
  <c r="AS83" i="1" s="1"/>
  <c r="AW83" i="1" s="1"/>
  <c r="BA85" i="1"/>
  <c r="BE85" i="1" s="1"/>
  <c r="L95" i="1"/>
  <c r="AS85" i="1" s="1"/>
  <c r="AW85" i="1" s="1"/>
  <c r="BA56" i="1"/>
  <c r="BE56" i="1" s="1"/>
  <c r="L66" i="1"/>
  <c r="AS56" i="1" s="1"/>
  <c r="AW56" i="1" s="1"/>
  <c r="BA87" i="1"/>
  <c r="BE87" i="1" s="1"/>
  <c r="L97" i="1"/>
  <c r="AS87" i="1" s="1"/>
  <c r="AW87" i="1" s="1"/>
  <c r="BA19" i="1"/>
  <c r="BE19" i="1" s="1"/>
  <c r="L29" i="1"/>
  <c r="AS19" i="1" s="1"/>
  <c r="AW19" i="1" s="1"/>
  <c r="BA58" i="1"/>
  <c r="BE58" i="1" s="1"/>
  <c r="L68" i="1"/>
  <c r="AS58" i="1" s="1"/>
  <c r="AW58" i="1" s="1"/>
  <c r="BA20" i="1"/>
  <c r="BE20" i="1" s="1"/>
  <c r="L30" i="1"/>
  <c r="AS20" i="1" s="1"/>
  <c r="AW20" i="1" s="1"/>
  <c r="BA78" i="1"/>
  <c r="BE78" i="1" s="1"/>
  <c r="L88" i="1"/>
  <c r="AS78" i="1" s="1"/>
  <c r="AW78" i="1" s="1"/>
  <c r="BA31" i="1"/>
  <c r="BE31" i="1" s="1"/>
  <c r="L41" i="1"/>
  <c r="AS31" i="1" s="1"/>
  <c r="AW31" i="1" s="1"/>
  <c r="BA69" i="1"/>
  <c r="BE69" i="1" s="1"/>
  <c r="L79" i="1"/>
  <c r="AS69" i="1" s="1"/>
  <c r="AW69" i="1" s="1"/>
  <c r="BA82" i="1"/>
  <c r="BE82" i="1" s="1"/>
  <c r="L92" i="1"/>
  <c r="AS82" i="1" s="1"/>
  <c r="AW82" i="1" s="1"/>
  <c r="BA41" i="1"/>
  <c r="BE41" i="1" s="1"/>
  <c r="L51" i="1"/>
  <c r="AS41" i="1" s="1"/>
  <c r="AW41" i="1" s="1"/>
  <c r="BA15" i="1"/>
  <c r="BE15" i="1" s="1"/>
  <c r="L25" i="1"/>
  <c r="AS15" i="1" s="1"/>
  <c r="AW15" i="1" s="1"/>
  <c r="BA9" i="1"/>
  <c r="BE9" i="1" s="1"/>
  <c r="L19" i="1"/>
  <c r="AS9" i="1" s="1"/>
  <c r="AW9" i="1" s="1"/>
  <c r="BA54" i="1"/>
  <c r="BE54" i="1" s="1"/>
  <c r="L64" i="1"/>
  <c r="AS54" i="1" s="1"/>
  <c r="AW54" i="1" s="1"/>
  <c r="BA71" i="1"/>
  <c r="BE71" i="1" s="1"/>
  <c r="L81" i="1"/>
  <c r="AS71" i="1" s="1"/>
  <c r="AW71" i="1" s="1"/>
  <c r="BA91" i="1"/>
  <c r="BE91" i="1" s="1"/>
  <c r="BA24" i="1"/>
  <c r="BE24" i="1" s="1"/>
  <c r="L34" i="1"/>
  <c r="AS24" i="1" s="1"/>
  <c r="AW24" i="1" s="1"/>
  <c r="BA60" i="1"/>
  <c r="BE60" i="1" s="1"/>
  <c r="L70" i="1"/>
  <c r="AS60" i="1" s="1"/>
  <c r="AW60" i="1" s="1"/>
  <c r="BA17" i="1"/>
  <c r="BE17" i="1" s="1"/>
  <c r="L27" i="1"/>
  <c r="AS17" i="1" s="1"/>
  <c r="AW17" i="1" s="1"/>
  <c r="BA12" i="1"/>
  <c r="BE12" i="1" s="1"/>
  <c r="L22" i="1"/>
  <c r="AS12" i="1" s="1"/>
  <c r="AW12" i="1" s="1"/>
  <c r="BA43" i="1"/>
  <c r="BE43" i="1" s="1"/>
  <c r="L53" i="1"/>
  <c r="AS43" i="1" s="1"/>
  <c r="AW43" i="1" s="1"/>
  <c r="BA23" i="1"/>
  <c r="BE23" i="1" s="1"/>
  <c r="L33" i="1"/>
  <c r="AS23" i="1" s="1"/>
  <c r="AW23" i="1" s="1"/>
  <c r="BA7" i="1"/>
  <c r="BE7" i="1" s="1"/>
  <c r="L17" i="1"/>
  <c r="AS7" i="1" s="1"/>
  <c r="AW7" i="1" s="1"/>
  <c r="BA46" i="1"/>
  <c r="BE46" i="1" s="1"/>
  <c r="L56" i="1"/>
  <c r="AS46" i="1" s="1"/>
  <c r="AW46" i="1" s="1"/>
  <c r="BA63" i="1"/>
  <c r="BE63" i="1" s="1"/>
  <c r="L73" i="1"/>
  <c r="AS63" i="1" s="1"/>
  <c r="AW63" i="1" s="1"/>
  <c r="BA29" i="1"/>
  <c r="BE29" i="1" s="1"/>
  <c r="L39" i="1"/>
  <c r="AS29" i="1" s="1"/>
  <c r="AW29" i="1" s="1"/>
  <c r="BA11" i="1"/>
  <c r="BE11" i="1" s="1"/>
  <c r="L21" i="1"/>
  <c r="AS11" i="1" s="1"/>
  <c r="AW11" i="1" s="1"/>
  <c r="BA84" i="1"/>
  <c r="BE84" i="1" s="1"/>
  <c r="L94" i="1"/>
  <c r="AS84" i="1" s="1"/>
  <c r="AW84" i="1" s="1"/>
  <c r="L20" i="1"/>
  <c r="AS10" i="1" s="1"/>
  <c r="AW10" i="1" s="1"/>
  <c r="BA10" i="1"/>
  <c r="BE10" i="1" s="1"/>
  <c r="BA50" i="1"/>
  <c r="BE50" i="1" s="1"/>
  <c r="L60" i="1"/>
  <c r="AS50" i="1" s="1"/>
  <c r="AW50" i="1" s="1"/>
  <c r="BA67" i="1"/>
  <c r="BE67" i="1" s="1"/>
  <c r="L77" i="1"/>
  <c r="AS67" i="1" s="1"/>
  <c r="AW67" i="1" s="1"/>
  <c r="BA92" i="1"/>
  <c r="BE92" i="1" s="1"/>
  <c r="BA77" i="1"/>
  <c r="BE77" i="1" s="1"/>
  <c r="L87" i="1"/>
  <c r="AS77" i="1" s="1"/>
  <c r="AW77" i="1" s="1"/>
  <c r="BA59" i="1"/>
  <c r="BE59" i="1" s="1"/>
  <c r="L69" i="1"/>
  <c r="AS59" i="1" s="1"/>
  <c r="AW59" i="1" s="1"/>
  <c r="BA62" i="1"/>
  <c r="BE62" i="1" s="1"/>
  <c r="L72" i="1"/>
  <c r="AS62" i="1" s="1"/>
  <c r="AW62" i="1" s="1"/>
  <c r="BA16" i="1"/>
  <c r="BE16" i="1" s="1"/>
  <c r="L26" i="1"/>
  <c r="AS16" i="1" s="1"/>
  <c r="AW16" i="1" s="1"/>
  <c r="BA66" i="1"/>
  <c r="BE66" i="1" s="1"/>
  <c r="L76" i="1"/>
  <c r="AS66" i="1" s="1"/>
  <c r="AW66" i="1" s="1"/>
  <c r="BA57" i="1"/>
  <c r="BE57" i="1" s="1"/>
  <c r="L67" i="1"/>
  <c r="AS57" i="1" s="1"/>
  <c r="AW57" i="1" s="1"/>
  <c r="BA52" i="1"/>
  <c r="BE52" i="1" s="1"/>
  <c r="L62" i="1"/>
  <c r="AS52" i="1" s="1"/>
  <c r="AW52" i="1" s="1"/>
  <c r="BA35" i="1"/>
  <c r="BE35" i="1" s="1"/>
  <c r="L45" i="1"/>
  <c r="AS35" i="1" s="1"/>
  <c r="AW35" i="1" s="1"/>
  <c r="N99" i="1"/>
  <c r="P99" i="1"/>
  <c r="D102" i="1"/>
  <c r="C101" i="1"/>
  <c r="BA90" i="1"/>
  <c r="BE90" i="1" s="1"/>
  <c r="BA40" i="1"/>
  <c r="BE40" i="1" s="1"/>
  <c r="L50" i="1"/>
  <c r="AS40" i="1" s="1"/>
  <c r="AW40" i="1" s="1"/>
  <c r="BA14" i="1"/>
  <c r="BE14" i="1" s="1"/>
  <c r="L24" i="1"/>
  <c r="AS14" i="1" s="1"/>
  <c r="AW14" i="1" s="1"/>
  <c r="BA88" i="1"/>
  <c r="BE88" i="1" s="1"/>
  <c r="L98" i="1"/>
  <c r="AS88" i="1" s="1"/>
  <c r="AW88" i="1" s="1"/>
  <c r="BA32" i="1"/>
  <c r="BE32" i="1" s="1"/>
  <c r="L42" i="1"/>
  <c r="AS32" i="1" s="1"/>
  <c r="AW32" i="1" s="1"/>
  <c r="BA53" i="1"/>
  <c r="BE53" i="1" s="1"/>
  <c r="L63" i="1"/>
  <c r="AS53" i="1" s="1"/>
  <c r="AW53" i="1" s="1"/>
  <c r="BA27" i="1"/>
  <c r="BE27" i="1" s="1"/>
  <c r="L37" i="1"/>
  <c r="AS27" i="1" s="1"/>
  <c r="AW27" i="1" s="1"/>
  <c r="BA81" i="1"/>
  <c r="BE81" i="1" s="1"/>
  <c r="L91" i="1"/>
  <c r="AS81" i="1" s="1"/>
  <c r="AW81" i="1" s="1"/>
  <c r="BA86" i="1"/>
  <c r="BE86" i="1" s="1"/>
  <c r="L96" i="1"/>
  <c r="AS86" i="1" s="1"/>
  <c r="AW86" i="1" s="1"/>
  <c r="BA39" i="1"/>
  <c r="BE39" i="1" s="1"/>
  <c r="L49" i="1"/>
  <c r="AS39" i="1" s="1"/>
  <c r="AW39" i="1" s="1"/>
  <c r="BA28" i="1"/>
  <c r="BE28" i="1" s="1"/>
  <c r="L38" i="1"/>
  <c r="AS28" i="1" s="1"/>
  <c r="AW28" i="1" s="1"/>
  <c r="BA75" i="1"/>
  <c r="BE75" i="1" s="1"/>
  <c r="L85" i="1"/>
  <c r="AS75" i="1" s="1"/>
  <c r="AW75" i="1" s="1"/>
  <c r="BA48" i="1"/>
  <c r="BE48" i="1" s="1"/>
  <c r="L58" i="1"/>
  <c r="AS48" i="1" s="1"/>
  <c r="AW48" i="1" s="1"/>
  <c r="BA22" i="1"/>
  <c r="BE22" i="1" s="1"/>
  <c r="L32" i="1"/>
  <c r="AS22" i="1" s="1"/>
  <c r="AW22" i="1" s="1"/>
  <c r="BA65" i="1"/>
  <c r="BE65" i="1" s="1"/>
  <c r="L75" i="1"/>
  <c r="AS65" i="1" s="1"/>
  <c r="AW65" i="1" s="1"/>
  <c r="BA26" i="1"/>
  <c r="BE26" i="1" s="1"/>
  <c r="L36" i="1"/>
  <c r="AS26" i="1" s="1"/>
  <c r="AW26" i="1" s="1"/>
  <c r="BA73" i="1"/>
  <c r="BE73" i="1" s="1"/>
  <c r="L83" i="1"/>
  <c r="AS73" i="1" s="1"/>
  <c r="AW73" i="1" s="1"/>
  <c r="BA61" i="1"/>
  <c r="BE61" i="1" s="1"/>
  <c r="L71" i="1"/>
  <c r="AS61" i="1" s="1"/>
  <c r="AW61" i="1" s="1"/>
  <c r="BA72" i="1"/>
  <c r="BE72" i="1" s="1"/>
  <c r="L82" i="1"/>
  <c r="AS72" i="1" s="1"/>
  <c r="AW72" i="1" s="1"/>
  <c r="BA89" i="1"/>
  <c r="BE89" i="1" s="1"/>
  <c r="BA38" i="1"/>
  <c r="BE38" i="1" s="1"/>
  <c r="L48" i="1"/>
  <c r="AS38" i="1" s="1"/>
  <c r="AW38" i="1" s="1"/>
  <c r="BA55" i="1"/>
  <c r="BE55" i="1" s="1"/>
  <c r="L65" i="1"/>
  <c r="AS55" i="1" s="1"/>
  <c r="AW55" i="1" s="1"/>
  <c r="BA37" i="1"/>
  <c r="BE37" i="1" s="1"/>
  <c r="L47" i="1"/>
  <c r="AS37" i="1" s="1"/>
  <c r="AW37" i="1" s="1"/>
  <c r="BA33" i="1"/>
  <c r="BE33" i="1" s="1"/>
  <c r="L43" i="1"/>
  <c r="AS33" i="1" s="1"/>
  <c r="AW33" i="1" s="1"/>
  <c r="BA44" i="1"/>
  <c r="BE44" i="1" s="1"/>
  <c r="L54" i="1"/>
  <c r="AS44" i="1" s="1"/>
  <c r="AW44" i="1" s="1"/>
  <c r="BA74" i="1"/>
  <c r="BE74" i="1" s="1"/>
  <c r="L84" i="1"/>
  <c r="AS74" i="1" s="1"/>
  <c r="AW74" i="1" s="1"/>
  <c r="BA18" i="1"/>
  <c r="BE18" i="1" s="1"/>
  <c r="L28" i="1"/>
  <c r="AS18" i="1" s="1"/>
  <c r="AW18" i="1" s="1"/>
  <c r="BA13" i="1"/>
  <c r="BE13" i="1" s="1"/>
  <c r="L23" i="1"/>
  <c r="AS13" i="1" s="1"/>
  <c r="AW13" i="1" s="1"/>
  <c r="BA64" i="1"/>
  <c r="BE64" i="1" s="1"/>
  <c r="L74" i="1"/>
  <c r="AS64" i="1" s="1"/>
  <c r="AW64" i="1" s="1"/>
  <c r="BA21" i="1"/>
  <c r="BE21" i="1" s="1"/>
  <c r="L31" i="1"/>
  <c r="AS21" i="1" s="1"/>
  <c r="AW21" i="1" s="1"/>
  <c r="BA30" i="1"/>
  <c r="BE30" i="1" s="1"/>
  <c r="L40" i="1"/>
  <c r="AS30" i="1" s="1"/>
  <c r="AW30" i="1" s="1"/>
  <c r="BA47" i="1"/>
  <c r="BE47" i="1" s="1"/>
  <c r="L57" i="1"/>
  <c r="AS47" i="1" s="1"/>
  <c r="AW47" i="1" s="1"/>
  <c r="BA80" i="1"/>
  <c r="BE80" i="1" s="1"/>
  <c r="L90" i="1"/>
  <c r="AS80" i="1" s="1"/>
  <c r="AW80" i="1" s="1"/>
  <c r="BA45" i="1"/>
  <c r="BE45" i="1" s="1"/>
  <c r="L55" i="1"/>
  <c r="AS45" i="1" s="1"/>
  <c r="AW45" i="1" s="1"/>
  <c r="BA68" i="1"/>
  <c r="BE68" i="1" s="1"/>
  <c r="L78" i="1"/>
  <c r="AS68" i="1" s="1"/>
  <c r="AW68" i="1" s="1"/>
  <c r="BA25" i="1"/>
  <c r="BE25" i="1" s="1"/>
  <c r="L35" i="1"/>
  <c r="AS25" i="1" s="1"/>
  <c r="AW25" i="1" s="1"/>
  <c r="BA34" i="1"/>
  <c r="BE34" i="1" s="1"/>
  <c r="L44" i="1"/>
  <c r="AS34" i="1" s="1"/>
  <c r="AW34" i="1" s="1"/>
  <c r="BA51" i="1"/>
  <c r="BE51" i="1" s="1"/>
  <c r="L61" i="1"/>
  <c r="AS51" i="1" s="1"/>
  <c r="AW51" i="1" s="1"/>
  <c r="AR90" i="1"/>
  <c r="AZ90" i="1"/>
  <c r="AJ90" i="1"/>
  <c r="J100" i="1"/>
  <c r="L100" i="1"/>
  <c r="AS90" i="1" s="1"/>
  <c r="AW90" i="1" s="1"/>
  <c r="L99" i="1"/>
  <c r="AS89" i="1" s="1"/>
  <c r="AW89" i="1" s="1"/>
  <c r="P66" i="3" l="1"/>
  <c r="N66" i="3"/>
  <c r="P92" i="3"/>
  <c r="N92" i="3"/>
  <c r="N56" i="3"/>
  <c r="P56" i="3"/>
  <c r="P27" i="3"/>
  <c r="N27" i="3"/>
  <c r="N40" i="3"/>
  <c r="P40" i="3"/>
  <c r="N19" i="3"/>
  <c r="P19" i="3"/>
  <c r="N85" i="3"/>
  <c r="P85" i="3"/>
  <c r="N48" i="3"/>
  <c r="P48" i="3"/>
  <c r="N90" i="3"/>
  <c r="P90" i="3"/>
  <c r="N81" i="3"/>
  <c r="P81" i="3"/>
  <c r="N23" i="3"/>
  <c r="P23" i="3"/>
  <c r="N63" i="3"/>
  <c r="P63" i="3"/>
  <c r="N50" i="3"/>
  <c r="P50" i="3"/>
  <c r="P75" i="3"/>
  <c r="N75" i="3"/>
  <c r="P25" i="3"/>
  <c r="N25" i="3"/>
  <c r="P91" i="3"/>
  <c r="N91" i="3"/>
  <c r="N58" i="3"/>
  <c r="P58" i="3"/>
  <c r="N46" i="3"/>
  <c r="P46" i="3"/>
  <c r="N67" i="3"/>
  <c r="P67" i="3"/>
  <c r="P79" i="3"/>
  <c r="N79" i="3"/>
  <c r="P34" i="3"/>
  <c r="N34" i="3"/>
  <c r="N30" i="3"/>
  <c r="P30" i="3"/>
  <c r="P95" i="3"/>
  <c r="N95" i="3"/>
  <c r="N49" i="3"/>
  <c r="P49" i="3"/>
  <c r="P33" i="3"/>
  <c r="N33" i="3"/>
  <c r="N24" i="3"/>
  <c r="P24" i="3"/>
  <c r="N39" i="3"/>
  <c r="P39" i="3"/>
  <c r="N45" i="3"/>
  <c r="P45" i="3"/>
  <c r="P21" i="3"/>
  <c r="N21" i="3"/>
  <c r="N86" i="3"/>
  <c r="P86" i="3"/>
  <c r="P62" i="3"/>
  <c r="N62" i="3"/>
  <c r="P65" i="3"/>
  <c r="N65" i="3"/>
  <c r="P26" i="3"/>
  <c r="N26" i="3"/>
  <c r="N18" i="3"/>
  <c r="P18" i="3"/>
  <c r="P82" i="3"/>
  <c r="N82" i="3"/>
  <c r="P41" i="3"/>
  <c r="N41" i="3"/>
  <c r="N64" i="3"/>
  <c r="P64" i="3"/>
  <c r="P57" i="3"/>
  <c r="N57" i="3"/>
  <c r="N78" i="3"/>
  <c r="P78" i="3"/>
  <c r="P32" i="3"/>
  <c r="N32" i="3"/>
  <c r="N55" i="3"/>
  <c r="P55" i="3"/>
  <c r="P51" i="3"/>
  <c r="N51" i="3"/>
  <c r="P53" i="3"/>
  <c r="N53" i="3"/>
  <c r="N54" i="3"/>
  <c r="P54" i="3"/>
  <c r="N70" i="3"/>
  <c r="P70" i="3"/>
  <c r="N44" i="3"/>
  <c r="P44" i="3"/>
  <c r="N28" i="3"/>
  <c r="P28" i="3"/>
  <c r="N93" i="3"/>
  <c r="P93" i="3"/>
  <c r="N73" i="3"/>
  <c r="P73" i="3"/>
  <c r="N97" i="3"/>
  <c r="P97" i="3"/>
  <c r="N96" i="3"/>
  <c r="P96" i="3"/>
  <c r="P37" i="3"/>
  <c r="N37" i="3"/>
  <c r="P36" i="3"/>
  <c r="N36" i="3"/>
  <c r="N68" i="3"/>
  <c r="P68" i="3"/>
  <c r="P42" i="3"/>
  <c r="N42" i="3"/>
  <c r="N83" i="3"/>
  <c r="P83" i="3"/>
  <c r="N22" i="3"/>
  <c r="P22" i="3"/>
  <c r="P94" i="3"/>
  <c r="N94" i="3"/>
  <c r="P52" i="3"/>
  <c r="N52" i="3"/>
  <c r="P88" i="3"/>
  <c r="N88" i="3"/>
  <c r="P20" i="3"/>
  <c r="N20" i="3"/>
  <c r="N61" i="3"/>
  <c r="P61" i="3"/>
  <c r="N60" i="3"/>
  <c r="P60" i="3"/>
  <c r="N89" i="3"/>
  <c r="P89" i="3"/>
  <c r="N77" i="3"/>
  <c r="P77" i="3"/>
  <c r="N84" i="3"/>
  <c r="P84" i="3"/>
  <c r="N80" i="3"/>
  <c r="P80" i="3"/>
  <c r="P43" i="3"/>
  <c r="N43" i="3"/>
  <c r="P74" i="3"/>
  <c r="N74" i="3"/>
  <c r="N76" i="3"/>
  <c r="P76" i="3"/>
  <c r="P71" i="3"/>
  <c r="N71" i="3"/>
  <c r="P87" i="3"/>
  <c r="N87" i="3"/>
  <c r="P38" i="3"/>
  <c r="N38" i="3"/>
  <c r="P17" i="3"/>
  <c r="N17" i="3"/>
  <c r="P47" i="3"/>
  <c r="N47" i="3"/>
  <c r="P35" i="3"/>
  <c r="N35" i="3"/>
  <c r="P72" i="3"/>
  <c r="N72" i="3"/>
  <c r="N59" i="3"/>
  <c r="P59" i="3"/>
  <c r="P31" i="3"/>
  <c r="N31" i="3"/>
  <c r="P29" i="3"/>
  <c r="N29" i="3"/>
  <c r="P69" i="3"/>
  <c r="N69" i="3"/>
  <c r="C102" i="1"/>
  <c r="AR92" i="1" s="1"/>
  <c r="D103" i="1"/>
  <c r="P100" i="1"/>
  <c r="N100" i="1"/>
  <c r="AX7" i="1"/>
  <c r="BF88" i="1"/>
  <c r="BF28" i="1"/>
  <c r="AJ91" i="1"/>
  <c r="AZ91" i="1"/>
  <c r="AR91" i="1"/>
  <c r="J101" i="1"/>
  <c r="L101" i="1"/>
  <c r="AS91" i="1" s="1"/>
  <c r="AW91" i="1" s="1"/>
  <c r="AX28" i="1"/>
  <c r="BF7" i="1"/>
  <c r="J102" i="1" l="1"/>
  <c r="AJ92" i="1"/>
  <c r="AL88" i="1" s="1"/>
  <c r="AM88" i="1" s="1"/>
  <c r="AZ92" i="1"/>
  <c r="BB88" i="1" s="1"/>
  <c r="BC88" i="1" s="1"/>
  <c r="AT88" i="1"/>
  <c r="AU88" i="1" s="1"/>
  <c r="L102" i="1"/>
  <c r="AS92" i="1" s="1"/>
  <c r="AW92" i="1" s="1"/>
  <c r="AX88" i="1" s="1"/>
  <c r="AX93" i="1" s="1"/>
  <c r="L7" i="1" s="1"/>
  <c r="P98" i="3"/>
  <c r="O13" i="3" s="1"/>
  <c r="N98" i="3"/>
  <c r="J13" i="3" s="1"/>
  <c r="BF93" i="1"/>
  <c r="N7" i="1" s="1"/>
  <c r="N101" i="1"/>
  <c r="P101" i="1"/>
  <c r="N102" i="1"/>
  <c r="P102" i="1"/>
  <c r="J11" i="1" l="1"/>
  <c r="M56" i="1" s="1"/>
  <c r="Q56" i="1" s="1"/>
  <c r="M18" i="1" l="1"/>
  <c r="M94" i="1"/>
  <c r="M49" i="1"/>
  <c r="M54" i="1"/>
  <c r="M38" i="1"/>
  <c r="M55" i="1"/>
  <c r="M92" i="1"/>
  <c r="M73" i="1"/>
  <c r="M24" i="1"/>
  <c r="M86" i="1"/>
  <c r="M51" i="1"/>
  <c r="M17" i="1"/>
  <c r="M69" i="1"/>
  <c r="M91" i="1"/>
  <c r="M47" i="1"/>
  <c r="M93" i="1"/>
  <c r="M19" i="1"/>
  <c r="M77" i="1"/>
  <c r="M42" i="1"/>
  <c r="M43" i="1"/>
  <c r="M40" i="1"/>
  <c r="M95" i="1"/>
  <c r="M20" i="1"/>
  <c r="M32" i="1"/>
  <c r="M74" i="1"/>
  <c r="M75" i="1"/>
  <c r="M89" i="1"/>
  <c r="M64" i="1"/>
  <c r="M87" i="1"/>
  <c r="M37" i="1"/>
  <c r="M46" i="1"/>
  <c r="M81" i="1"/>
  <c r="M39" i="1"/>
  <c r="M62" i="1"/>
  <c r="M85" i="1"/>
  <c r="M28" i="1"/>
  <c r="M29" i="1"/>
  <c r="M101" i="1"/>
  <c r="M102" i="1"/>
  <c r="M96" i="1"/>
  <c r="M57" i="1"/>
  <c r="M78" i="1"/>
  <c r="M68" i="1"/>
  <c r="M26" i="1"/>
  <c r="M71" i="1"/>
  <c r="M90" i="1"/>
  <c r="M65" i="1"/>
  <c r="M66" i="1"/>
  <c r="M34" i="1"/>
  <c r="M76" i="1"/>
  <c r="M82" i="1"/>
  <c r="M97" i="1"/>
  <c r="M70" i="1"/>
  <c r="M21" i="1"/>
  <c r="M100" i="1"/>
  <c r="M36" i="1"/>
  <c r="M23" i="1"/>
  <c r="M41" i="1"/>
  <c r="M27" i="1"/>
  <c r="M72" i="1"/>
  <c r="M58" i="1"/>
  <c r="M35" i="1"/>
  <c r="M80" i="1"/>
  <c r="M79" i="1"/>
  <c r="M63" i="1"/>
  <c r="M48" i="1"/>
  <c r="M44" i="1"/>
  <c r="M31" i="1"/>
  <c r="M30" i="1"/>
  <c r="M53" i="1"/>
  <c r="M67" i="1"/>
  <c r="M84" i="1"/>
  <c r="M88" i="1"/>
  <c r="M33" i="1"/>
  <c r="M60" i="1"/>
  <c r="M98" i="1"/>
  <c r="M99" i="1"/>
  <c r="M52" i="1"/>
  <c r="M25" i="1"/>
  <c r="M22" i="1"/>
  <c r="M45" i="1"/>
  <c r="M83" i="1"/>
  <c r="M61" i="1"/>
  <c r="O56" i="1"/>
  <c r="M50" i="1"/>
  <c r="M103" i="1"/>
  <c r="M59" i="1"/>
  <c r="Q22" i="1" l="1"/>
  <c r="O22" i="1"/>
  <c r="O84" i="1"/>
  <c r="Q84" i="1"/>
  <c r="Q72" i="1"/>
  <c r="O72" i="1"/>
  <c r="Q66" i="1"/>
  <c r="O66" i="1"/>
  <c r="O96" i="1"/>
  <c r="Q96" i="1"/>
  <c r="Q64" i="1"/>
  <c r="O64" i="1"/>
  <c r="O43" i="1"/>
  <c r="Q43" i="1"/>
  <c r="Q17" i="1"/>
  <c r="O17" i="1"/>
  <c r="Q73" i="1"/>
  <c r="O73" i="1"/>
  <c r="Q54" i="1"/>
  <c r="O54" i="1"/>
  <c r="Q59" i="1"/>
  <c r="O59" i="1"/>
  <c r="Q61" i="1"/>
  <c r="O61" i="1"/>
  <c r="Q25" i="1"/>
  <c r="O25" i="1"/>
  <c r="O60" i="1"/>
  <c r="Q60" i="1"/>
  <c r="Q67" i="1"/>
  <c r="O67" i="1"/>
  <c r="O44" i="1"/>
  <c r="Q44" i="1"/>
  <c r="Q80" i="1"/>
  <c r="O80" i="1"/>
  <c r="O27" i="1"/>
  <c r="Q27" i="1"/>
  <c r="Q100" i="1"/>
  <c r="O100" i="1"/>
  <c r="Q82" i="1"/>
  <c r="O82" i="1"/>
  <c r="O65" i="1"/>
  <c r="Q65" i="1"/>
  <c r="O68" i="1"/>
  <c r="Q68" i="1"/>
  <c r="O102" i="1"/>
  <c r="Q102" i="1"/>
  <c r="Q85" i="1"/>
  <c r="O85" i="1"/>
  <c r="Q46" i="1"/>
  <c r="O46" i="1"/>
  <c r="Q89" i="1"/>
  <c r="O89" i="1"/>
  <c r="O20" i="1"/>
  <c r="Q20" i="1"/>
  <c r="O42" i="1"/>
  <c r="Q42" i="1"/>
  <c r="Q47" i="1"/>
  <c r="O47" i="1"/>
  <c r="O51" i="1"/>
  <c r="Q51" i="1"/>
  <c r="O92" i="1"/>
  <c r="Q92" i="1"/>
  <c r="O49" i="1"/>
  <c r="Q49" i="1"/>
  <c r="O31" i="1"/>
  <c r="Q31" i="1"/>
  <c r="Q97" i="1"/>
  <c r="O97" i="1"/>
  <c r="Q28" i="1"/>
  <c r="O28" i="1"/>
  <c r="O32" i="1"/>
  <c r="Q32" i="1"/>
  <c r="O52" i="1"/>
  <c r="Q52" i="1"/>
  <c r="O53" i="1"/>
  <c r="Q53" i="1"/>
  <c r="Q48" i="1"/>
  <c r="O48" i="1"/>
  <c r="O35" i="1"/>
  <c r="Q35" i="1"/>
  <c r="O41" i="1"/>
  <c r="Q41" i="1"/>
  <c r="Q21" i="1"/>
  <c r="O21" i="1"/>
  <c r="Q76" i="1"/>
  <c r="O76" i="1"/>
  <c r="O90" i="1"/>
  <c r="Q90" i="1"/>
  <c r="O78" i="1"/>
  <c r="Q78" i="1"/>
  <c r="O101" i="1"/>
  <c r="Q101" i="1"/>
  <c r="Q62" i="1"/>
  <c r="O62" i="1"/>
  <c r="Q37" i="1"/>
  <c r="O37" i="1"/>
  <c r="O75" i="1"/>
  <c r="Q75" i="1"/>
  <c r="Q95" i="1"/>
  <c r="O95" i="1"/>
  <c r="O77" i="1"/>
  <c r="Q77" i="1"/>
  <c r="Q91" i="1"/>
  <c r="O91" i="1"/>
  <c r="Q86" i="1"/>
  <c r="O86" i="1"/>
  <c r="Q55" i="1"/>
  <c r="O55" i="1"/>
  <c r="O94" i="1"/>
  <c r="Q94" i="1"/>
  <c r="O98" i="1"/>
  <c r="Q98" i="1"/>
  <c r="O79" i="1"/>
  <c r="Q79" i="1"/>
  <c r="Q36" i="1"/>
  <c r="O36" i="1"/>
  <c r="O26" i="1"/>
  <c r="Q26" i="1"/>
  <c r="O81" i="1"/>
  <c r="Q81" i="1"/>
  <c r="O93" i="1"/>
  <c r="Q93" i="1"/>
  <c r="O103" i="1"/>
  <c r="Q103" i="1"/>
  <c r="O83" i="1"/>
  <c r="Q83" i="1"/>
  <c r="Q33" i="1"/>
  <c r="O33" i="1"/>
  <c r="O50" i="1"/>
  <c r="Q50" i="1"/>
  <c r="O45" i="1"/>
  <c r="Q45" i="1"/>
  <c r="O99" i="1"/>
  <c r="Q99" i="1"/>
  <c r="O88" i="1"/>
  <c r="Q88" i="1"/>
  <c r="Q30" i="1"/>
  <c r="O30" i="1"/>
  <c r="Q63" i="1"/>
  <c r="O63" i="1"/>
  <c r="Q58" i="1"/>
  <c r="O58" i="1"/>
  <c r="O23" i="1"/>
  <c r="Q23" i="1"/>
  <c r="O70" i="1"/>
  <c r="Q70" i="1"/>
  <c r="O34" i="1"/>
  <c r="Q34" i="1"/>
  <c r="O71" i="1"/>
  <c r="Q71" i="1"/>
  <c r="O57" i="1"/>
  <c r="Q57" i="1"/>
  <c r="Q29" i="1"/>
  <c r="O29" i="1"/>
  <c r="Q39" i="1"/>
  <c r="O39" i="1"/>
  <c r="Q87" i="1"/>
  <c r="O87" i="1"/>
  <c r="O74" i="1"/>
  <c r="Q74" i="1"/>
  <c r="Q40" i="1"/>
  <c r="O40" i="1"/>
  <c r="Q19" i="1"/>
  <c r="O19" i="1"/>
  <c r="O69" i="1"/>
  <c r="Q69" i="1"/>
  <c r="O24" i="1"/>
  <c r="Q24" i="1"/>
  <c r="Q38" i="1"/>
  <c r="O38" i="1"/>
  <c r="O18" i="1"/>
  <c r="Q18" i="1"/>
  <c r="O104" i="1" l="1"/>
  <c r="J13" i="1" s="1"/>
  <c r="Q104" i="1"/>
  <c r="O13" i="1" s="1"/>
</calcChain>
</file>

<file path=xl/sharedStrings.xml><?xml version="1.0" encoding="utf-8"?>
<sst xmlns="http://schemas.openxmlformats.org/spreadsheetml/2006/main" count="138" uniqueCount="67">
  <si>
    <t>Area total</t>
    <phoneticPr fontId="6" type="noConversion"/>
  </si>
  <si>
    <t>abs=0,0778xC(mg/L)</t>
  </si>
  <si>
    <t>mL</t>
  </si>
  <si>
    <t>mL/h</t>
  </si>
  <si>
    <r>
      <t xml:space="preserve">t </t>
    </r>
    <r>
      <rPr>
        <sz val="12"/>
        <rFont val="Arial"/>
      </rPr>
      <t>=</t>
    </r>
  </si>
  <si>
    <t>min</t>
  </si>
  <si>
    <t>Tm =</t>
  </si>
  <si>
    <t>Pe =</t>
  </si>
  <si>
    <r>
      <t>q</t>
    </r>
    <r>
      <rPr>
        <sz val="10"/>
        <rFont val="Symbol"/>
        <family val="1"/>
      </rPr>
      <t xml:space="preserve"> </t>
    </r>
    <r>
      <rPr>
        <sz val="12"/>
        <rFont val="Arial"/>
      </rPr>
      <t xml:space="preserve">= </t>
    </r>
    <r>
      <rPr>
        <i/>
        <sz val="10"/>
        <rFont val="Arial"/>
        <family val="2"/>
      </rPr>
      <t xml:space="preserve">t </t>
    </r>
    <r>
      <rPr>
        <sz val="12"/>
        <rFont val="Arial"/>
      </rPr>
      <t xml:space="preserve">/ </t>
    </r>
    <r>
      <rPr>
        <i/>
        <sz val="10"/>
        <rFont val="Symbol"/>
        <family val="1"/>
      </rPr>
      <t>t</t>
    </r>
  </si>
  <si>
    <r>
      <t>t</t>
    </r>
    <r>
      <rPr>
        <sz val="12"/>
        <rFont val="Arial"/>
      </rPr>
      <t xml:space="preserve"> E(</t>
    </r>
    <r>
      <rPr>
        <i/>
        <sz val="10"/>
        <rFont val="Arial"/>
        <family val="2"/>
      </rPr>
      <t>t</t>
    </r>
    <r>
      <rPr>
        <sz val="12"/>
        <rFont val="Arial"/>
      </rPr>
      <t>)</t>
    </r>
  </si>
  <si>
    <t>N</t>
    <phoneticPr fontId="5" type="noConversion"/>
  </si>
  <si>
    <t>V (mL)</t>
  </si>
  <si>
    <t>t (s)</t>
  </si>
  <si>
    <t>Q (mL/h)</t>
  </si>
  <si>
    <r>
      <t>Q</t>
    </r>
    <r>
      <rPr>
        <vertAlign val="subscript"/>
        <sz val="10"/>
        <rFont val="Arial"/>
        <family val="2"/>
      </rPr>
      <t>AVG</t>
    </r>
    <r>
      <rPr>
        <sz val="12"/>
        <rFont val="Arial"/>
      </rPr>
      <t xml:space="preserve"> (mL/h)</t>
    </r>
  </si>
  <si>
    <t>Čas (s)</t>
  </si>
  <si>
    <t>Absorbance (600 nm)</t>
  </si>
  <si>
    <r>
      <t>V</t>
    </r>
    <r>
      <rPr>
        <vertAlign val="subscript"/>
        <sz val="10"/>
        <rFont val="Arial"/>
        <family val="2"/>
      </rPr>
      <t>REAKTOR</t>
    </r>
    <r>
      <rPr>
        <sz val="12"/>
        <rFont val="Arial"/>
      </rPr>
      <t xml:space="preserve"> =</t>
    </r>
  </si>
  <si>
    <r>
      <t>E(</t>
    </r>
    <r>
      <rPr>
        <i/>
        <sz val="10"/>
        <rFont val="Arial"/>
        <family val="2"/>
      </rPr>
      <t>t</t>
    </r>
    <r>
      <rPr>
        <sz val="12"/>
        <rFont val="Arial"/>
      </rPr>
      <t>)</t>
    </r>
  </si>
  <si>
    <r>
      <t>E(</t>
    </r>
    <r>
      <rPr>
        <sz val="10"/>
        <rFont val="Symbol"/>
        <family val="1"/>
      </rPr>
      <t>q</t>
    </r>
    <r>
      <rPr>
        <sz val="12"/>
        <rFont val="Arial"/>
      </rPr>
      <t>)</t>
    </r>
    <r>
      <rPr>
        <vertAlign val="subscript"/>
        <sz val="12"/>
        <rFont val="Arial"/>
        <family val="2"/>
      </rPr>
      <t>Exp</t>
    </r>
  </si>
  <si>
    <r>
      <t>E(</t>
    </r>
    <r>
      <rPr>
        <i/>
        <sz val="10"/>
        <rFont val="Symbol"/>
        <family val="1"/>
      </rPr>
      <t>q</t>
    </r>
    <r>
      <rPr>
        <sz val="12"/>
        <rFont val="Arial"/>
      </rPr>
      <t>)</t>
    </r>
    <r>
      <rPr>
        <vertAlign val="subscript"/>
        <sz val="10"/>
        <rFont val="Arial"/>
        <family val="2"/>
      </rPr>
      <t>Teor</t>
    </r>
  </si>
  <si>
    <r>
      <t>[E(</t>
    </r>
    <r>
      <rPr>
        <i/>
        <sz val="10"/>
        <rFont val="Symbol"/>
        <family val="1"/>
      </rPr>
      <t>q</t>
    </r>
    <r>
      <rPr>
        <sz val="12"/>
        <rFont val="Arial"/>
      </rPr>
      <t>)</t>
    </r>
    <r>
      <rPr>
        <vertAlign val="subscript"/>
        <sz val="10"/>
        <rFont val="Arial"/>
        <family val="2"/>
      </rPr>
      <t>teor</t>
    </r>
    <r>
      <rPr>
        <sz val="12"/>
        <rFont val="Arial"/>
      </rPr>
      <t xml:space="preserve"> - E(</t>
    </r>
    <r>
      <rPr>
        <i/>
        <sz val="10"/>
        <rFont val="Symbol"/>
        <family val="1"/>
      </rPr>
      <t>q</t>
    </r>
    <r>
      <rPr>
        <sz val="12"/>
        <rFont val="Arial"/>
      </rPr>
      <t>)</t>
    </r>
    <r>
      <rPr>
        <vertAlign val="subscript"/>
        <sz val="10"/>
        <rFont val="Arial"/>
        <family val="2"/>
      </rPr>
      <t>exp</t>
    </r>
    <r>
      <rPr>
        <sz val="12"/>
        <rFont val="Arial"/>
      </rPr>
      <t>]</t>
    </r>
    <r>
      <rPr>
        <vertAlign val="superscript"/>
        <sz val="10"/>
        <rFont val="Arial"/>
        <family val="2"/>
      </rPr>
      <t>2</t>
    </r>
  </si>
  <si>
    <t xml:space="preserve">min </t>
  </si>
  <si>
    <t>EXPERIMENT</t>
  </si>
  <si>
    <r>
      <t>Abs</t>
    </r>
    <r>
      <rPr>
        <sz val="12"/>
        <rFont val="Arial"/>
      </rPr>
      <t xml:space="preserve"> (600 nm)</t>
    </r>
  </si>
  <si>
    <r>
      <t>Q</t>
    </r>
    <r>
      <rPr>
        <vertAlign val="subscript"/>
        <sz val="12"/>
        <rFont val="Arial"/>
        <family val="2"/>
      </rPr>
      <t>AVG</t>
    </r>
    <r>
      <rPr>
        <sz val="12"/>
        <rFont val="Arial"/>
      </rPr>
      <t xml:space="preserve"> =</t>
    </r>
  </si>
  <si>
    <t>t</t>
    <phoneticPr fontId="0" type="noConversion"/>
  </si>
  <si>
    <t>c(t)</t>
    <phoneticPr fontId="0" type="noConversion"/>
  </si>
  <si>
    <t>N</t>
    <phoneticPr fontId="0" type="noConversion"/>
  </si>
  <si>
    <t>h (delta x)</t>
  </si>
  <si>
    <t>t E(t)</t>
    <phoneticPr fontId="0" type="noConversion"/>
  </si>
  <si>
    <t>E(t)</t>
    <phoneticPr fontId="0" type="noConversion"/>
  </si>
  <si>
    <t>Calculation of flow rate - Q / (mL/h):</t>
  </si>
  <si>
    <t>Before injection of color</t>
  </si>
  <si>
    <t>After injection of color</t>
  </si>
  <si>
    <t>Measurement</t>
  </si>
  <si>
    <t>Calibration curve of methylene blue (MB):</t>
  </si>
  <si>
    <t>Sample</t>
  </si>
  <si>
    <t>Concentration (mg/L)</t>
  </si>
  <si>
    <r>
      <t xml:space="preserve">Area under curve </t>
    </r>
    <r>
      <rPr>
        <i/>
        <sz val="10"/>
        <rFont val="Arial"/>
        <family val="2"/>
      </rPr>
      <t>C</t>
    </r>
    <r>
      <rPr>
        <sz val="12"/>
        <rFont val="Arial"/>
      </rPr>
      <t>(</t>
    </r>
    <r>
      <rPr>
        <i/>
        <sz val="10"/>
        <rFont val="Arial"/>
        <family val="2"/>
      </rPr>
      <t>t</t>
    </r>
    <r>
      <rPr>
        <sz val="12"/>
        <rFont val="Arial"/>
      </rPr>
      <t xml:space="preserve">) </t>
    </r>
    <r>
      <rPr>
        <i/>
        <sz val="10"/>
        <rFont val="Arial"/>
        <family val="2"/>
      </rPr>
      <t>vs t</t>
    </r>
    <r>
      <rPr>
        <sz val="12"/>
        <rFont val="Arial"/>
      </rPr>
      <t xml:space="preserve"> </t>
    </r>
  </si>
  <si>
    <r>
      <t xml:space="preserve">Area under curve </t>
    </r>
    <r>
      <rPr>
        <i/>
        <sz val="10"/>
        <rFont val="Arial"/>
        <family val="2"/>
      </rPr>
      <t>t vs t*</t>
    </r>
    <r>
      <rPr>
        <sz val="12"/>
        <rFont val="Arial"/>
      </rPr>
      <t>E(</t>
    </r>
    <r>
      <rPr>
        <i/>
        <sz val="10"/>
        <rFont val="Arial"/>
        <family val="2"/>
      </rPr>
      <t>t</t>
    </r>
    <r>
      <rPr>
        <sz val="12"/>
        <rFont val="Arial"/>
      </rPr>
      <t>)</t>
    </r>
  </si>
  <si>
    <r>
      <t xml:space="preserve">Area under curve </t>
    </r>
    <r>
      <rPr>
        <i/>
        <sz val="10"/>
        <rFont val="Arial"/>
        <family val="2"/>
      </rPr>
      <t xml:space="preserve">t vs </t>
    </r>
    <r>
      <rPr>
        <sz val="12"/>
        <rFont val="Arial"/>
      </rPr>
      <t>E(</t>
    </r>
    <r>
      <rPr>
        <i/>
        <sz val="10"/>
        <rFont val="Arial"/>
        <family val="2"/>
      </rPr>
      <t>t</t>
    </r>
    <r>
      <rPr>
        <sz val="12"/>
        <rFont val="Arial"/>
      </rPr>
      <t>)</t>
    </r>
  </si>
  <si>
    <t>DISPERSION MODEL</t>
  </si>
  <si>
    <t>CASCADE OF STR</t>
  </si>
  <si>
    <t>Minimize!</t>
  </si>
  <si>
    <t>Numerical integration t vs C(t)  Simpsons rule</t>
  </si>
  <si>
    <t>Numerical integration t vs t E(t) Simpsons rule</t>
  </si>
  <si>
    <t>Numerical integration t vs E(t) Simpsons rule</t>
  </si>
  <si>
    <t>Coeficient</t>
  </si>
  <si>
    <t>Result</t>
  </si>
  <si>
    <t>Value of integral</t>
  </si>
  <si>
    <t>abs=0,1547xC(mg/L)</t>
  </si>
  <si>
    <r>
      <t>Q</t>
    </r>
    <r>
      <rPr>
        <vertAlign val="subscript"/>
        <sz val="10"/>
        <rFont val="Arial"/>
        <family val="2"/>
      </rPr>
      <t>AVG</t>
    </r>
    <r>
      <rPr>
        <sz val="12"/>
        <rFont val="Arial"/>
        <family val="2"/>
        <charset val="238"/>
      </rPr>
      <t xml:space="preserve"> (mL/h)</t>
    </r>
  </si>
  <si>
    <t>Výsledek</t>
  </si>
  <si>
    <t>Hodnota integrálu</t>
  </si>
  <si>
    <r>
      <t>V</t>
    </r>
    <r>
      <rPr>
        <vertAlign val="subscript"/>
        <sz val="10"/>
        <rFont val="Arial"/>
        <family val="2"/>
      </rPr>
      <t>REAKTOR</t>
    </r>
    <r>
      <rPr>
        <sz val="12"/>
        <rFont val="Arial"/>
        <family val="2"/>
        <charset val="238"/>
      </rPr>
      <t xml:space="preserve"> =</t>
    </r>
  </si>
  <si>
    <r>
      <t>Q</t>
    </r>
    <r>
      <rPr>
        <vertAlign val="subscript"/>
        <sz val="12"/>
        <rFont val="Arial"/>
        <family val="2"/>
      </rPr>
      <t>AVG</t>
    </r>
    <r>
      <rPr>
        <sz val="12"/>
        <rFont val="Arial"/>
        <family val="2"/>
        <charset val="238"/>
      </rPr>
      <t xml:space="preserve"> =</t>
    </r>
  </si>
  <si>
    <r>
      <t xml:space="preserve">t </t>
    </r>
    <r>
      <rPr>
        <sz val="12"/>
        <rFont val="Arial"/>
        <family val="2"/>
        <charset val="238"/>
      </rPr>
      <t>=</t>
    </r>
  </si>
  <si>
    <t>Minimalizovat</t>
  </si>
  <si>
    <r>
      <t>E(</t>
    </r>
    <r>
      <rPr>
        <i/>
        <sz val="10"/>
        <rFont val="Arial"/>
        <family val="2"/>
      </rPr>
      <t>t</t>
    </r>
    <r>
      <rPr>
        <sz val="12"/>
        <rFont val="Arial"/>
        <family val="2"/>
        <charset val="238"/>
      </rPr>
      <t>)</t>
    </r>
  </si>
  <si>
    <r>
      <t>t</t>
    </r>
    <r>
      <rPr>
        <sz val="12"/>
        <rFont val="Arial"/>
        <family val="2"/>
        <charset val="238"/>
      </rPr>
      <t xml:space="preserve"> E(</t>
    </r>
    <r>
      <rPr>
        <i/>
        <sz val="10"/>
        <rFont val="Arial"/>
        <family val="2"/>
      </rPr>
      <t>t</t>
    </r>
    <r>
      <rPr>
        <sz val="12"/>
        <rFont val="Arial"/>
        <family val="2"/>
        <charset val="238"/>
      </rPr>
      <t>)</t>
    </r>
  </si>
  <si>
    <r>
      <t>E(</t>
    </r>
    <r>
      <rPr>
        <sz val="10"/>
        <rFont val="Symbol"/>
        <family val="1"/>
      </rPr>
      <t>q</t>
    </r>
    <r>
      <rPr>
        <sz val="12"/>
        <rFont val="Arial"/>
        <family val="2"/>
        <charset val="238"/>
      </rPr>
      <t>)</t>
    </r>
    <r>
      <rPr>
        <vertAlign val="subscript"/>
        <sz val="12"/>
        <rFont val="Arial"/>
        <family val="2"/>
      </rPr>
      <t>Exp</t>
    </r>
  </si>
  <si>
    <r>
      <t>E(</t>
    </r>
    <r>
      <rPr>
        <i/>
        <sz val="10"/>
        <rFont val="Symbol"/>
        <family val="1"/>
      </rPr>
      <t>q</t>
    </r>
    <r>
      <rPr>
        <sz val="12"/>
        <rFont val="Arial"/>
        <family val="2"/>
        <charset val="238"/>
      </rPr>
      <t>)</t>
    </r>
    <r>
      <rPr>
        <vertAlign val="subscript"/>
        <sz val="10"/>
        <rFont val="Arial"/>
        <family val="2"/>
      </rPr>
      <t>Teor</t>
    </r>
  </si>
  <si>
    <r>
      <t>[E(</t>
    </r>
    <r>
      <rPr>
        <i/>
        <sz val="10"/>
        <rFont val="Symbol"/>
        <family val="1"/>
      </rPr>
      <t>q</t>
    </r>
    <r>
      <rPr>
        <sz val="12"/>
        <rFont val="Arial"/>
        <family val="2"/>
        <charset val="238"/>
      </rPr>
      <t>)</t>
    </r>
    <r>
      <rPr>
        <vertAlign val="subscript"/>
        <sz val="10"/>
        <rFont val="Arial"/>
        <family val="2"/>
      </rPr>
      <t>teor</t>
    </r>
    <r>
      <rPr>
        <sz val="12"/>
        <rFont val="Arial"/>
        <family val="2"/>
        <charset val="238"/>
      </rPr>
      <t xml:space="preserve"> - E(</t>
    </r>
    <r>
      <rPr>
        <i/>
        <sz val="10"/>
        <rFont val="Symbol"/>
        <family val="1"/>
      </rPr>
      <t>q</t>
    </r>
    <r>
      <rPr>
        <sz val="12"/>
        <rFont val="Arial"/>
        <family val="2"/>
        <charset val="238"/>
      </rPr>
      <t>)</t>
    </r>
    <r>
      <rPr>
        <vertAlign val="subscript"/>
        <sz val="10"/>
        <rFont val="Arial"/>
        <family val="2"/>
      </rPr>
      <t>exp</t>
    </r>
    <r>
      <rPr>
        <sz val="12"/>
        <rFont val="Arial"/>
        <family val="2"/>
        <charset val="238"/>
      </rPr>
      <t>]</t>
    </r>
    <r>
      <rPr>
        <vertAlign val="superscript"/>
        <sz val="10"/>
        <rFont val="Arial"/>
        <family val="2"/>
      </rPr>
      <t>2</t>
    </r>
  </si>
  <si>
    <t>Area total</t>
    <phoneticPr fontId="6" type="noConversion"/>
  </si>
  <si>
    <t>Time (min)</t>
  </si>
  <si>
    <t>Residence time distribution calculation_seminar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</si>
</sst>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5" x14ac:knownFonts="1">
    <font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sz val="8"/>
      <name val="Arial"/>
    </font>
    <font>
      <sz val="10"/>
      <name val="Arial"/>
    </font>
    <font>
      <sz val="14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name val="Arial"/>
    </font>
    <font>
      <sz val="12"/>
      <name val="Symbol"/>
      <family val="1"/>
    </font>
    <font>
      <i/>
      <sz val="10"/>
      <name val="Symbol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2" fontId="0" fillId="0" borderId="0" xfId="0" applyNumberFormat="1" applyBorder="1" applyAlignment="1"/>
    <xf numFmtId="2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2" fontId="0" fillId="0" borderId="15" xfId="0" applyNumberFormat="1" applyBorder="1"/>
    <xf numFmtId="2" fontId="0" fillId="0" borderId="13" xfId="0" applyNumberFormat="1" applyBorder="1"/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/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0" xfId="0" applyNumberFormat="1" applyAlignment="1"/>
    <xf numFmtId="2" fontId="0" fillId="0" borderId="20" xfId="0" applyNumberFormat="1" applyBorder="1"/>
    <xf numFmtId="2" fontId="0" fillId="0" borderId="16" xfId="0" applyNumberFormat="1" applyBorder="1"/>
    <xf numFmtId="2" fontId="0" fillId="0" borderId="27" xfId="0" applyNumberFormat="1" applyBorder="1"/>
    <xf numFmtId="2" fontId="0" fillId="0" borderId="12" xfId="0" applyNumberFormat="1" applyBorder="1"/>
    <xf numFmtId="164" fontId="0" fillId="0" borderId="14" xfId="0" applyNumberFormat="1" applyBorder="1"/>
    <xf numFmtId="165" fontId="0" fillId="0" borderId="0" xfId="0" applyNumberFormat="1" applyBorder="1" applyAlignment="1"/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1" xfId="0" applyNumberFormat="1" applyBorder="1"/>
    <xf numFmtId="2" fontId="0" fillId="0" borderId="19" xfId="0" applyNumberFormat="1" applyBorder="1"/>
    <xf numFmtId="164" fontId="0" fillId="0" borderId="20" xfId="0" applyNumberFormat="1" applyBorder="1"/>
    <xf numFmtId="164" fontId="0" fillId="0" borderId="28" xfId="0" applyNumberFormat="1" applyBorder="1"/>
    <xf numFmtId="2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/>
    <xf numFmtId="2" fontId="0" fillId="0" borderId="17" xfId="0" applyNumberFormat="1" applyBorder="1" applyAlignment="1"/>
    <xf numFmtId="2" fontId="0" fillId="0" borderId="31" xfId="0" applyNumberFormat="1" applyBorder="1" applyAlignment="1"/>
    <xf numFmtId="0" fontId="0" fillId="0" borderId="0" xfId="0" applyAlignment="1"/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2" borderId="0" xfId="0" applyFill="1" applyBorder="1" applyAlignment="1">
      <alignment horizontal="right"/>
    </xf>
    <xf numFmtId="2" fontId="0" fillId="0" borderId="32" xfId="0" applyNumberFormat="1" applyBorder="1" applyAlignment="1"/>
    <xf numFmtId="2" fontId="0" fillId="2" borderId="0" xfId="0" applyNumberFormat="1" applyFill="1" applyBorder="1" applyAlignment="1"/>
    <xf numFmtId="0" fontId="17" fillId="0" borderId="0" xfId="0" applyFont="1"/>
    <xf numFmtId="0" fontId="0" fillId="4" borderId="6" xfId="0" applyFill="1" applyBorder="1"/>
    <xf numFmtId="0" fontId="0" fillId="4" borderId="7" xfId="0" applyFill="1" applyBorder="1"/>
    <xf numFmtId="0" fontId="0" fillId="4" borderId="6" xfId="0" applyFill="1" applyBorder="1" applyAlignment="1">
      <alignment horizontal="right" vertical="center"/>
    </xf>
    <xf numFmtId="0" fontId="0" fillId="4" borderId="8" xfId="0" applyFill="1" applyBorder="1"/>
    <xf numFmtId="0" fontId="0" fillId="4" borderId="9" xfId="0" applyFill="1" applyBorder="1"/>
    <xf numFmtId="0" fontId="0" fillId="4" borderId="8" xfId="0" applyFill="1" applyBorder="1" applyAlignment="1">
      <alignment horizontal="right"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 vertical="center"/>
    </xf>
    <xf numFmtId="0" fontId="19" fillId="0" borderId="0" xfId="0" applyFont="1"/>
    <xf numFmtId="0" fontId="7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9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0" xfId="0" applyFill="1" applyAlignment="1">
      <alignment horizontal="right" vertical="center"/>
    </xf>
    <xf numFmtId="2" fontId="0" fillId="6" borderId="0" xfId="0" applyNumberFormat="1" applyFill="1" applyBorder="1" applyAlignment="1"/>
    <xf numFmtId="0" fontId="0" fillId="0" borderId="4" xfId="0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0" fillId="7" borderId="0" xfId="0" applyFill="1" applyBorder="1" applyAlignment="1">
      <alignment horizontal="right"/>
    </xf>
    <xf numFmtId="2" fontId="0" fillId="7" borderId="0" xfId="0" applyNumberFormat="1" applyFill="1"/>
    <xf numFmtId="2" fontId="0" fillId="7" borderId="0" xfId="0" applyNumberFormat="1" applyFill="1" applyBorder="1" applyAlignment="1"/>
    <xf numFmtId="0" fontId="0" fillId="7" borderId="0" xfId="0" applyFill="1" applyBorder="1" applyAlignment="1"/>
    <xf numFmtId="2" fontId="0" fillId="0" borderId="0" xfId="0" applyNumberFormat="1" applyFill="1" applyBorder="1" applyAlignment="1"/>
    <xf numFmtId="165" fontId="0" fillId="0" borderId="6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24" fillId="0" borderId="0" xfId="0" applyFont="1"/>
    <xf numFmtId="0" fontId="0" fillId="0" borderId="0" xfId="0" applyAlignment="1"/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6" fillId="3" borderId="3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0" fillId="5" borderId="0" xfId="0" applyFill="1" applyAlignment="1"/>
    <xf numFmtId="0" fontId="0" fillId="0" borderId="5" xfId="0" applyBorder="1" applyAlignment="1"/>
    <xf numFmtId="0" fontId="0" fillId="0" borderId="36" xfId="0" applyBorder="1" applyAlignment="1"/>
    <xf numFmtId="0" fontId="0" fillId="4" borderId="2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5" xfId="0" applyNumberFormat="1" applyBorder="1" applyAlignment="1"/>
    <xf numFmtId="2" fontId="0" fillId="0" borderId="36" xfId="0" applyNumberFormat="1" applyBorder="1" applyAlignment="1"/>
    <xf numFmtId="0" fontId="0" fillId="4" borderId="1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2" fontId="22" fillId="0" borderId="3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8047622055189"/>
          <c:y val="2.1043856948049135E-2"/>
          <c:w val="0.83600297229562515"/>
          <c:h val="0.8103189038438221"/>
        </c:manualLayout>
      </c:layout>
      <c:scatterChart>
        <c:scatterStyle val="lineMarker"/>
        <c:varyColors val="0"/>
        <c:ser>
          <c:idx val="2"/>
          <c:order val="0"/>
          <c:tx>
            <c:strRef>
              <c:f>'RTD1'!$L$14</c:f>
              <c:strCache>
                <c:ptCount val="1"/>
                <c:pt idx="0">
                  <c:v>EXPERIMENT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'RTD1'!$J$17:$J$102</c:f>
              <c:numCache>
                <c:formatCode>0.00</c:formatCode>
                <c:ptCount val="86"/>
                <c:pt idx="0">
                  <c:v>0</c:v>
                </c:pt>
                <c:pt idx="1">
                  <c:v>3.0078125000000004E-2</c:v>
                </c:pt>
                <c:pt idx="2">
                  <c:v>6.0156250000000008E-2</c:v>
                </c:pt>
                <c:pt idx="3">
                  <c:v>9.0234375000000006E-2</c:v>
                </c:pt>
                <c:pt idx="4">
                  <c:v>0.12031250000000002</c:v>
                </c:pt>
                <c:pt idx="5">
                  <c:v>0.15039062500000003</c:v>
                </c:pt>
                <c:pt idx="6">
                  <c:v>0.18046875000000001</c:v>
                </c:pt>
                <c:pt idx="7">
                  <c:v>0.21054687500000002</c:v>
                </c:pt>
                <c:pt idx="8">
                  <c:v>0.24062500000000003</c:v>
                </c:pt>
                <c:pt idx="9">
                  <c:v>0.27070312500000004</c:v>
                </c:pt>
                <c:pt idx="10">
                  <c:v>0.30078125000000006</c:v>
                </c:pt>
                <c:pt idx="11">
                  <c:v>0.33085937500000001</c:v>
                </c:pt>
                <c:pt idx="12">
                  <c:v>0.36093750000000002</c:v>
                </c:pt>
                <c:pt idx="13">
                  <c:v>0.39101562500000003</c:v>
                </c:pt>
                <c:pt idx="14">
                  <c:v>0.42109375000000004</c:v>
                </c:pt>
                <c:pt idx="15">
                  <c:v>0.45117187500000006</c:v>
                </c:pt>
                <c:pt idx="16">
                  <c:v>0.48125000000000007</c:v>
                </c:pt>
                <c:pt idx="17">
                  <c:v>0.51132812500000002</c:v>
                </c:pt>
                <c:pt idx="18">
                  <c:v>0.54140625000000009</c:v>
                </c:pt>
                <c:pt idx="19">
                  <c:v>0.57148437500000004</c:v>
                </c:pt>
                <c:pt idx="20">
                  <c:v>0.60156250000000011</c:v>
                </c:pt>
                <c:pt idx="21">
                  <c:v>0.66171875000000002</c:v>
                </c:pt>
                <c:pt idx="22">
                  <c:v>0.72187500000000004</c:v>
                </c:pt>
                <c:pt idx="23">
                  <c:v>0.78203125000000007</c:v>
                </c:pt>
                <c:pt idx="24">
                  <c:v>0.84218750000000009</c:v>
                </c:pt>
                <c:pt idx="25">
                  <c:v>0.90234375000000011</c:v>
                </c:pt>
                <c:pt idx="26">
                  <c:v>0.96250000000000013</c:v>
                </c:pt>
                <c:pt idx="27">
                  <c:v>1.02265625</c:v>
                </c:pt>
                <c:pt idx="28">
                  <c:v>1.0828125000000002</c:v>
                </c:pt>
                <c:pt idx="29">
                  <c:v>1.1429687500000001</c:v>
                </c:pt>
                <c:pt idx="30">
                  <c:v>1.2031250000000002</c:v>
                </c:pt>
                <c:pt idx="31">
                  <c:v>1.2632812500000001</c:v>
                </c:pt>
                <c:pt idx="32">
                  <c:v>1.3234375</c:v>
                </c:pt>
                <c:pt idx="33">
                  <c:v>1.3835937500000002</c:v>
                </c:pt>
                <c:pt idx="34">
                  <c:v>1.4437500000000001</c:v>
                </c:pt>
                <c:pt idx="35">
                  <c:v>1.5039062500000002</c:v>
                </c:pt>
                <c:pt idx="36">
                  <c:v>1.5640625000000001</c:v>
                </c:pt>
                <c:pt idx="37">
                  <c:v>1.62421875</c:v>
                </c:pt>
                <c:pt idx="38">
                  <c:v>1.6843750000000002</c:v>
                </c:pt>
                <c:pt idx="39">
                  <c:v>1.7445312500000001</c:v>
                </c:pt>
                <c:pt idx="40">
                  <c:v>1.8046875000000002</c:v>
                </c:pt>
                <c:pt idx="41">
                  <c:v>1.8648437500000001</c:v>
                </c:pt>
                <c:pt idx="42">
                  <c:v>1.9250000000000003</c:v>
                </c:pt>
                <c:pt idx="43">
                  <c:v>1.9851562500000002</c:v>
                </c:pt>
                <c:pt idx="44">
                  <c:v>2.0453125000000001</c:v>
                </c:pt>
                <c:pt idx="45">
                  <c:v>2.10546875</c:v>
                </c:pt>
                <c:pt idx="46">
                  <c:v>2.1656250000000004</c:v>
                </c:pt>
                <c:pt idx="47">
                  <c:v>2.2257812500000003</c:v>
                </c:pt>
                <c:pt idx="48">
                  <c:v>2.2859375000000002</c:v>
                </c:pt>
                <c:pt idx="49">
                  <c:v>2.3460937500000001</c:v>
                </c:pt>
                <c:pt idx="50">
                  <c:v>2.4062500000000004</c:v>
                </c:pt>
                <c:pt idx="51">
                  <c:v>2.4664062500000004</c:v>
                </c:pt>
                <c:pt idx="52">
                  <c:v>2.5265625000000003</c:v>
                </c:pt>
                <c:pt idx="53">
                  <c:v>2.5867187500000002</c:v>
                </c:pt>
                <c:pt idx="54">
                  <c:v>2.6468750000000001</c:v>
                </c:pt>
                <c:pt idx="55">
                  <c:v>2.7070312500000004</c:v>
                </c:pt>
                <c:pt idx="56">
                  <c:v>2.7671875000000004</c:v>
                </c:pt>
                <c:pt idx="57">
                  <c:v>2.8273437500000003</c:v>
                </c:pt>
                <c:pt idx="58">
                  <c:v>2.8875000000000002</c:v>
                </c:pt>
                <c:pt idx="59">
                  <c:v>2.9476562500000001</c:v>
                </c:pt>
                <c:pt idx="60">
                  <c:v>3.0078125000000004</c:v>
                </c:pt>
                <c:pt idx="61">
                  <c:v>3.0679687500000004</c:v>
                </c:pt>
                <c:pt idx="62">
                  <c:v>3.1281250000000003</c:v>
                </c:pt>
                <c:pt idx="63">
                  <c:v>3.1882812500000002</c:v>
                </c:pt>
                <c:pt idx="64">
                  <c:v>3.2484375000000001</c:v>
                </c:pt>
                <c:pt idx="65">
                  <c:v>3.3085937500000004</c:v>
                </c:pt>
                <c:pt idx="66">
                  <c:v>3.3687500000000004</c:v>
                </c:pt>
                <c:pt idx="67">
                  <c:v>3.4289062500000003</c:v>
                </c:pt>
                <c:pt idx="68">
                  <c:v>3.4890625000000002</c:v>
                </c:pt>
                <c:pt idx="69">
                  <c:v>3.5492187500000005</c:v>
                </c:pt>
                <c:pt idx="70">
                  <c:v>3.6093750000000004</c:v>
                </c:pt>
                <c:pt idx="71">
                  <c:v>3.6695312500000004</c:v>
                </c:pt>
                <c:pt idx="72">
                  <c:v>3.7296875000000003</c:v>
                </c:pt>
                <c:pt idx="73">
                  <c:v>3.7898437500000002</c:v>
                </c:pt>
                <c:pt idx="74">
                  <c:v>3.8500000000000005</c:v>
                </c:pt>
                <c:pt idx="75">
                  <c:v>3.9101562500000004</c:v>
                </c:pt>
                <c:pt idx="76">
                  <c:v>3.9703125000000004</c:v>
                </c:pt>
                <c:pt idx="77">
                  <c:v>4.0304687500000007</c:v>
                </c:pt>
                <c:pt idx="78">
                  <c:v>4.0906250000000002</c:v>
                </c:pt>
                <c:pt idx="79">
                  <c:v>4.1507812500000005</c:v>
                </c:pt>
                <c:pt idx="80">
                  <c:v>4.2109375</c:v>
                </c:pt>
                <c:pt idx="81">
                  <c:v>4.3312500000000007</c:v>
                </c:pt>
                <c:pt idx="82">
                  <c:v>4.4515625000000005</c:v>
                </c:pt>
                <c:pt idx="83">
                  <c:v>4.5718750000000004</c:v>
                </c:pt>
                <c:pt idx="84">
                  <c:v>4.6921875000000002</c:v>
                </c:pt>
                <c:pt idx="85">
                  <c:v>4.8125000000000009</c:v>
                </c:pt>
              </c:numCache>
            </c:numRef>
          </c:xVal>
          <c:yVal>
            <c:numRef>
              <c:f>'RTD1'!$M$17:$M$102</c:f>
              <c:numCache>
                <c:formatCode>0.00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8.1770726292144588E-3</c:v>
                </c:pt>
                <c:pt idx="11">
                  <c:v>2.9437461465172052E-2</c:v>
                </c:pt>
                <c:pt idx="12">
                  <c:v>0.11120818775731664</c:v>
                </c:pt>
                <c:pt idx="13">
                  <c:v>0.22241637551463328</c:v>
                </c:pt>
                <c:pt idx="14">
                  <c:v>0.39904114430566551</c:v>
                </c:pt>
                <c:pt idx="15">
                  <c:v>0.60183254551018406</c:v>
                </c:pt>
                <c:pt idx="16">
                  <c:v>0.86676969869673259</c:v>
                </c:pt>
                <c:pt idx="17">
                  <c:v>1.1464255826158671</c:v>
                </c:pt>
                <c:pt idx="18">
                  <c:v>1.3557586419237575</c:v>
                </c:pt>
                <c:pt idx="19">
                  <c:v>1.4865918039911885</c:v>
                </c:pt>
                <c:pt idx="20">
                  <c:v>1.633779111317049</c:v>
                </c:pt>
                <c:pt idx="21">
                  <c:v>1.7924143203238092</c:v>
                </c:pt>
                <c:pt idx="22">
                  <c:v>1.619060380584463</c:v>
                </c:pt>
                <c:pt idx="23">
                  <c:v>1.3884669324406149</c:v>
                </c:pt>
                <c:pt idx="24">
                  <c:v>1.1464255826158671</c:v>
                </c:pt>
                <c:pt idx="25">
                  <c:v>0.89947798921359057</c:v>
                </c:pt>
                <c:pt idx="26">
                  <c:v>0.6459887377079423</c:v>
                </c:pt>
                <c:pt idx="27">
                  <c:v>0.52660347732141122</c:v>
                </c:pt>
                <c:pt idx="28">
                  <c:v>0.44156192197758082</c:v>
                </c:pt>
                <c:pt idx="29">
                  <c:v>0.35324953758206468</c:v>
                </c:pt>
                <c:pt idx="30">
                  <c:v>0.29273920012587762</c:v>
                </c:pt>
                <c:pt idx="31">
                  <c:v>0.24694759340227662</c:v>
                </c:pt>
                <c:pt idx="32">
                  <c:v>0.21423930288541881</c:v>
                </c:pt>
                <c:pt idx="33">
                  <c:v>0.1880726704719326</c:v>
                </c:pt>
                <c:pt idx="34">
                  <c:v>0.16844769616181784</c:v>
                </c:pt>
                <c:pt idx="35">
                  <c:v>0.14882272185170314</c:v>
                </c:pt>
                <c:pt idx="36">
                  <c:v>0.12756233301574557</c:v>
                </c:pt>
                <c:pt idx="37">
                  <c:v>0.11447901680900242</c:v>
                </c:pt>
                <c:pt idx="38">
                  <c:v>0.10630194417978797</c:v>
                </c:pt>
                <c:pt idx="39">
                  <c:v>9.8124871550573506E-2</c:v>
                </c:pt>
                <c:pt idx="40">
                  <c:v>9.1583213447201925E-2</c:v>
                </c:pt>
                <c:pt idx="41">
                  <c:v>8.3406140817987487E-2</c:v>
                </c:pt>
                <c:pt idx="42">
                  <c:v>8.1770726292144574E-2</c:v>
                </c:pt>
                <c:pt idx="43">
                  <c:v>7.8499897240458805E-2</c:v>
                </c:pt>
                <c:pt idx="44">
                  <c:v>8.0135311766301703E-2</c:v>
                </c:pt>
                <c:pt idx="45">
                  <c:v>7.6864482714615906E-2</c:v>
                </c:pt>
                <c:pt idx="46">
                  <c:v>7.5229068188773007E-2</c:v>
                </c:pt>
                <c:pt idx="47">
                  <c:v>7.1958239137087238E-2</c:v>
                </c:pt>
                <c:pt idx="48">
                  <c:v>7.0322824611244353E-2</c:v>
                </c:pt>
                <c:pt idx="49">
                  <c:v>6.7051995559558569E-2</c:v>
                </c:pt>
                <c:pt idx="50">
                  <c:v>6.5416581033715671E-2</c:v>
                </c:pt>
                <c:pt idx="51">
                  <c:v>6.3781166507872786E-2</c:v>
                </c:pt>
                <c:pt idx="52">
                  <c:v>6.0510337456187002E-2</c:v>
                </c:pt>
                <c:pt idx="53">
                  <c:v>5.7239508404501212E-2</c:v>
                </c:pt>
                <c:pt idx="54">
                  <c:v>5.233326482697253E-2</c:v>
                </c:pt>
                <c:pt idx="55">
                  <c:v>5.233326482697253E-2</c:v>
                </c:pt>
                <c:pt idx="56">
                  <c:v>5.0697850301129638E-2</c:v>
                </c:pt>
                <c:pt idx="57">
                  <c:v>4.9062435775286753E-2</c:v>
                </c:pt>
                <c:pt idx="58">
                  <c:v>4.5791606723600962E-2</c:v>
                </c:pt>
                <c:pt idx="59">
                  <c:v>4.4156192197758078E-2</c:v>
                </c:pt>
                <c:pt idx="60">
                  <c:v>4.4156192197758078E-2</c:v>
                </c:pt>
                <c:pt idx="61">
                  <c:v>4.2520777671915193E-2</c:v>
                </c:pt>
                <c:pt idx="62">
                  <c:v>3.9249948620229402E-2</c:v>
                </c:pt>
                <c:pt idx="63">
                  <c:v>3.9249948620229402E-2</c:v>
                </c:pt>
                <c:pt idx="64">
                  <c:v>3.7614534094386504E-2</c:v>
                </c:pt>
                <c:pt idx="65">
                  <c:v>3.5979119568543619E-2</c:v>
                </c:pt>
                <c:pt idx="66">
                  <c:v>3.5979119568543619E-2</c:v>
                </c:pt>
                <c:pt idx="67">
                  <c:v>3.107287599101494E-2</c:v>
                </c:pt>
                <c:pt idx="68">
                  <c:v>2.9437461465172048E-2</c:v>
                </c:pt>
                <c:pt idx="69">
                  <c:v>2.6166632413486265E-2</c:v>
                </c:pt>
                <c:pt idx="70">
                  <c:v>2.4531217887643376E-2</c:v>
                </c:pt>
                <c:pt idx="71">
                  <c:v>2.2895803361800488E-2</c:v>
                </c:pt>
                <c:pt idx="72">
                  <c:v>1.9624974310114701E-2</c:v>
                </c:pt>
                <c:pt idx="73">
                  <c:v>1.9624974310114701E-2</c:v>
                </c:pt>
                <c:pt idx="74">
                  <c:v>1.6354145258428918E-2</c:v>
                </c:pt>
                <c:pt idx="75">
                  <c:v>1.4718730732586026E-2</c:v>
                </c:pt>
                <c:pt idx="76">
                  <c:v>1.3083316206743132E-2</c:v>
                </c:pt>
                <c:pt idx="77">
                  <c:v>9.8124871550573506E-3</c:v>
                </c:pt>
                <c:pt idx="78">
                  <c:v>9.8124871550573506E-3</c:v>
                </c:pt>
                <c:pt idx="79">
                  <c:v>4.9062435775286753E-3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2F-4055-9C44-D67943426351}"/>
            </c:ext>
          </c:extLst>
        </c:ser>
        <c:ser>
          <c:idx val="4"/>
          <c:order val="1"/>
          <c:tx>
            <c:strRef>
              <c:f>'RTD1'!$P$14</c:f>
              <c:strCache>
                <c:ptCount val="1"/>
                <c:pt idx="0">
                  <c:v>CASCADE OF STR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'RTD1'!$J$17:$J$102</c:f>
              <c:numCache>
                <c:formatCode>0.00</c:formatCode>
                <c:ptCount val="86"/>
                <c:pt idx="0">
                  <c:v>0</c:v>
                </c:pt>
                <c:pt idx="1">
                  <c:v>3.0078125000000004E-2</c:v>
                </c:pt>
                <c:pt idx="2">
                  <c:v>6.0156250000000008E-2</c:v>
                </c:pt>
                <c:pt idx="3">
                  <c:v>9.0234375000000006E-2</c:v>
                </c:pt>
                <c:pt idx="4">
                  <c:v>0.12031250000000002</c:v>
                </c:pt>
                <c:pt idx="5">
                  <c:v>0.15039062500000003</c:v>
                </c:pt>
                <c:pt idx="6">
                  <c:v>0.18046875000000001</c:v>
                </c:pt>
                <c:pt idx="7">
                  <c:v>0.21054687500000002</c:v>
                </c:pt>
                <c:pt idx="8">
                  <c:v>0.24062500000000003</c:v>
                </c:pt>
                <c:pt idx="9">
                  <c:v>0.27070312500000004</c:v>
                </c:pt>
                <c:pt idx="10">
                  <c:v>0.30078125000000006</c:v>
                </c:pt>
                <c:pt idx="11">
                  <c:v>0.33085937500000001</c:v>
                </c:pt>
                <c:pt idx="12">
                  <c:v>0.36093750000000002</c:v>
                </c:pt>
                <c:pt idx="13">
                  <c:v>0.39101562500000003</c:v>
                </c:pt>
                <c:pt idx="14">
                  <c:v>0.42109375000000004</c:v>
                </c:pt>
                <c:pt idx="15">
                  <c:v>0.45117187500000006</c:v>
                </c:pt>
                <c:pt idx="16">
                  <c:v>0.48125000000000007</c:v>
                </c:pt>
                <c:pt idx="17">
                  <c:v>0.51132812500000002</c:v>
                </c:pt>
                <c:pt idx="18">
                  <c:v>0.54140625000000009</c:v>
                </c:pt>
                <c:pt idx="19">
                  <c:v>0.57148437500000004</c:v>
                </c:pt>
                <c:pt idx="20">
                  <c:v>0.60156250000000011</c:v>
                </c:pt>
                <c:pt idx="21">
                  <c:v>0.66171875000000002</c:v>
                </c:pt>
                <c:pt idx="22">
                  <c:v>0.72187500000000004</c:v>
                </c:pt>
                <c:pt idx="23">
                  <c:v>0.78203125000000007</c:v>
                </c:pt>
                <c:pt idx="24">
                  <c:v>0.84218750000000009</c:v>
                </c:pt>
                <c:pt idx="25">
                  <c:v>0.90234375000000011</c:v>
                </c:pt>
                <c:pt idx="26">
                  <c:v>0.96250000000000013</c:v>
                </c:pt>
                <c:pt idx="27">
                  <c:v>1.02265625</c:v>
                </c:pt>
                <c:pt idx="28">
                  <c:v>1.0828125000000002</c:v>
                </c:pt>
                <c:pt idx="29">
                  <c:v>1.1429687500000001</c:v>
                </c:pt>
                <c:pt idx="30">
                  <c:v>1.2031250000000002</c:v>
                </c:pt>
                <c:pt idx="31">
                  <c:v>1.2632812500000001</c:v>
                </c:pt>
                <c:pt idx="32">
                  <c:v>1.3234375</c:v>
                </c:pt>
                <c:pt idx="33">
                  <c:v>1.3835937500000002</c:v>
                </c:pt>
                <c:pt idx="34">
                  <c:v>1.4437500000000001</c:v>
                </c:pt>
                <c:pt idx="35">
                  <c:v>1.5039062500000002</c:v>
                </c:pt>
                <c:pt idx="36">
                  <c:v>1.5640625000000001</c:v>
                </c:pt>
                <c:pt idx="37">
                  <c:v>1.62421875</c:v>
                </c:pt>
                <c:pt idx="38">
                  <c:v>1.6843750000000002</c:v>
                </c:pt>
                <c:pt idx="39">
                  <c:v>1.7445312500000001</c:v>
                </c:pt>
                <c:pt idx="40">
                  <c:v>1.8046875000000002</c:v>
                </c:pt>
                <c:pt idx="41">
                  <c:v>1.8648437500000001</c:v>
                </c:pt>
                <c:pt idx="42">
                  <c:v>1.9250000000000003</c:v>
                </c:pt>
                <c:pt idx="43">
                  <c:v>1.9851562500000002</c:v>
                </c:pt>
                <c:pt idx="44">
                  <c:v>2.0453125000000001</c:v>
                </c:pt>
                <c:pt idx="45">
                  <c:v>2.10546875</c:v>
                </c:pt>
                <c:pt idx="46">
                  <c:v>2.1656250000000004</c:v>
                </c:pt>
                <c:pt idx="47">
                  <c:v>2.2257812500000003</c:v>
                </c:pt>
                <c:pt idx="48">
                  <c:v>2.2859375000000002</c:v>
                </c:pt>
                <c:pt idx="49">
                  <c:v>2.3460937500000001</c:v>
                </c:pt>
                <c:pt idx="50">
                  <c:v>2.4062500000000004</c:v>
                </c:pt>
                <c:pt idx="51">
                  <c:v>2.4664062500000004</c:v>
                </c:pt>
                <c:pt idx="52">
                  <c:v>2.5265625000000003</c:v>
                </c:pt>
                <c:pt idx="53">
                  <c:v>2.5867187500000002</c:v>
                </c:pt>
                <c:pt idx="54">
                  <c:v>2.6468750000000001</c:v>
                </c:pt>
                <c:pt idx="55">
                  <c:v>2.7070312500000004</c:v>
                </c:pt>
                <c:pt idx="56">
                  <c:v>2.7671875000000004</c:v>
                </c:pt>
                <c:pt idx="57">
                  <c:v>2.8273437500000003</c:v>
                </c:pt>
                <c:pt idx="58">
                  <c:v>2.8875000000000002</c:v>
                </c:pt>
                <c:pt idx="59">
                  <c:v>2.9476562500000001</c:v>
                </c:pt>
                <c:pt idx="60">
                  <c:v>3.0078125000000004</c:v>
                </c:pt>
                <c:pt idx="61">
                  <c:v>3.0679687500000004</c:v>
                </c:pt>
                <c:pt idx="62">
                  <c:v>3.1281250000000003</c:v>
                </c:pt>
                <c:pt idx="63">
                  <c:v>3.1882812500000002</c:v>
                </c:pt>
                <c:pt idx="64">
                  <c:v>3.2484375000000001</c:v>
                </c:pt>
                <c:pt idx="65">
                  <c:v>3.3085937500000004</c:v>
                </c:pt>
                <c:pt idx="66">
                  <c:v>3.3687500000000004</c:v>
                </c:pt>
                <c:pt idx="67">
                  <c:v>3.4289062500000003</c:v>
                </c:pt>
                <c:pt idx="68">
                  <c:v>3.4890625000000002</c:v>
                </c:pt>
                <c:pt idx="69">
                  <c:v>3.5492187500000005</c:v>
                </c:pt>
                <c:pt idx="70">
                  <c:v>3.6093750000000004</c:v>
                </c:pt>
                <c:pt idx="71">
                  <c:v>3.6695312500000004</c:v>
                </c:pt>
                <c:pt idx="72">
                  <c:v>3.7296875000000003</c:v>
                </c:pt>
                <c:pt idx="73">
                  <c:v>3.7898437500000002</c:v>
                </c:pt>
                <c:pt idx="74">
                  <c:v>3.8500000000000005</c:v>
                </c:pt>
                <c:pt idx="75">
                  <c:v>3.9101562500000004</c:v>
                </c:pt>
                <c:pt idx="76">
                  <c:v>3.9703125000000004</c:v>
                </c:pt>
                <c:pt idx="77">
                  <c:v>4.0304687500000007</c:v>
                </c:pt>
                <c:pt idx="78">
                  <c:v>4.0906250000000002</c:v>
                </c:pt>
                <c:pt idx="79">
                  <c:v>4.1507812500000005</c:v>
                </c:pt>
                <c:pt idx="80">
                  <c:v>4.2109375</c:v>
                </c:pt>
                <c:pt idx="81">
                  <c:v>4.3312500000000007</c:v>
                </c:pt>
                <c:pt idx="82">
                  <c:v>4.4515625000000005</c:v>
                </c:pt>
                <c:pt idx="83">
                  <c:v>4.5718750000000004</c:v>
                </c:pt>
                <c:pt idx="84">
                  <c:v>4.6921875000000002</c:v>
                </c:pt>
                <c:pt idx="85">
                  <c:v>4.8125000000000009</c:v>
                </c:pt>
              </c:numCache>
            </c:numRef>
          </c:xVal>
          <c:yVal>
            <c:numRef>
              <c:f>'RTD1'!$P$17:$P$102</c:f>
              <c:numCache>
                <c:formatCode>0.00</c:formatCode>
                <c:ptCount val="86"/>
                <c:pt idx="0">
                  <c:v>0</c:v>
                </c:pt>
                <c:pt idx="1">
                  <c:v>8.6400714742254598E-5</c:v>
                </c:pt>
                <c:pt idx="2">
                  <c:v>1.2415476365977148E-3</c:v>
                </c:pt>
                <c:pt idx="3">
                  <c:v>5.5407341034360595E-3</c:v>
                </c:pt>
                <c:pt idx="4">
                  <c:v>1.5319693592699539E-2</c:v>
                </c:pt>
                <c:pt idx="5">
                  <c:v>3.2583946039807438E-2</c:v>
                </c:pt>
                <c:pt idx="6">
                  <c:v>5.870764236052245E-2</c:v>
                </c:pt>
                <c:pt idx="7">
                  <c:v>9.4331306540489213E-2</c:v>
                </c:pt>
                <c:pt idx="8">
                  <c:v>0.13938564499773123</c:v>
                </c:pt>
                <c:pt idx="9">
                  <c:v>0.19318786364103896</c:v>
                </c:pt>
                <c:pt idx="10">
                  <c:v>0.25457296866235168</c:v>
                </c:pt>
                <c:pt idx="11">
                  <c:v>0.32203493117713455</c:v>
                </c:pt>
                <c:pt idx="12">
                  <c:v>0.39386182441690415</c:v>
                </c:pt>
                <c:pt idx="13">
                  <c:v>0.46825570337996392</c:v>
                </c:pt>
                <c:pt idx="14">
                  <c:v>0.54343266193970385</c:v>
                </c:pt>
                <c:pt idx="15">
                  <c:v>0.61770165570347901</c:v>
                </c:pt>
                <c:pt idx="16">
                  <c:v>0.68952271201503235</c:v>
                </c:pt>
                <c:pt idx="17">
                  <c:v>0.75754636926710872</c:v>
                </c:pt>
                <c:pt idx="18">
                  <c:v>0.82063683331288295</c:v>
                </c:pt>
                <c:pt idx="19">
                  <c:v>0.87788158884728507</c:v>
                </c:pt>
                <c:pt idx="20">
                  <c:v>0.9285901919826397</c:v>
                </c:pt>
                <c:pt idx="21">
                  <c:v>1.0086846842703168</c:v>
                </c:pt>
                <c:pt idx="22">
                  <c:v>1.0593439041609898</c:v>
                </c:pt>
                <c:pt idx="23">
                  <c:v>1.0814757821472889</c:v>
                </c:pt>
                <c:pt idx="24">
                  <c:v>1.0777551312818467</c:v>
                </c:pt>
                <c:pt idx="25">
                  <c:v>1.05194677519975</c:v>
                </c:pt>
                <c:pt idx="26">
                  <c:v>1.0083335468535506</c:v>
                </c:pt>
                <c:pt idx="27">
                  <c:v>0.95127372349559502</c:v>
                </c:pt>
                <c:pt idx="28">
                  <c:v>0.88488722364367922</c:v>
                </c:pt>
                <c:pt idx="29">
                  <c:v>0.81285578135501202</c:v>
                </c:pt>
                <c:pt idx="30">
                  <c:v>0.73831601579934814</c:v>
                </c:pt>
                <c:pt idx="31">
                  <c:v>0.66382305310951495</c:v>
                </c:pt>
                <c:pt idx="32">
                  <c:v>0.59136402639409835</c:v>
                </c:pt>
                <c:pt idx="33">
                  <c:v>0.52240389770353746</c:v>
                </c:pt>
                <c:pt idx="34">
                  <c:v>0.45794964407236127</c:v>
                </c:pt>
                <c:pt idx="35">
                  <c:v>0.39862234616597603</c:v>
                </c:pt>
                <c:pt idx="36">
                  <c:v>0.34472980280783261</c:v>
                </c:pt>
                <c:pt idx="37">
                  <c:v>0.2963348388067194</c:v>
                </c:pt>
                <c:pt idx="38">
                  <c:v>0.25331645982779494</c:v>
                </c:pt>
                <c:pt idx="39">
                  <c:v>0.21542248206565948</c:v>
                </c:pt>
                <c:pt idx="40">
                  <c:v>0.18231330150573347</c:v>
                </c:pt>
                <c:pt idx="41">
                  <c:v>0.1535971519156662</c:v>
                </c:pt>
                <c:pt idx="42">
                  <c:v>0.12885761350975539</c:v>
                </c:pt>
                <c:pt idx="43">
                  <c:v>0.10767434708009926</c:v>
                </c:pt>
                <c:pt idx="44">
                  <c:v>8.9638100844131222E-2</c:v>
                </c:pt>
                <c:pt idx="45">
                  <c:v>7.436101658494057E-2</c:v>
                </c:pt>
                <c:pt idx="46">
                  <c:v>6.1483183855167191E-2</c:v>
                </c:pt>
                <c:pt idx="47">
                  <c:v>5.0676282416018098E-2</c:v>
                </c:pt>
                <c:pt idx="48">
                  <c:v>4.1645032151249914E-2</c:v>
                </c:pt>
                <c:pt idx="49">
                  <c:v>3.4127048724279678E-2</c:v>
                </c:pt>
                <c:pt idx="50">
                  <c:v>2.7891589870911469E-2</c:v>
                </c:pt>
                <c:pt idx="51">
                  <c:v>2.2737575687300199E-2</c:v>
                </c:pt>
                <c:pt idx="52">
                  <c:v>1.849117845757816E-2</c:v>
                </c:pt>
                <c:pt idx="53">
                  <c:v>1.5003203759128128E-2</c:v>
                </c:pt>
                <c:pt idx="54">
                  <c:v>1.2146424083546001E-2</c:v>
                </c:pt>
                <c:pt idx="55">
                  <c:v>9.812977750202229E-3</c:v>
                </c:pt>
                <c:pt idx="56">
                  <c:v>7.9119079328836325E-3</c:v>
                </c:pt>
                <c:pt idx="57">
                  <c:v>6.36688756784759E-3</c:v>
                </c:pt>
                <c:pt idx="58">
                  <c:v>5.114154223474077E-3</c:v>
                </c:pt>
                <c:pt idx="59">
                  <c:v>4.1006632806787858E-3</c:v>
                </c:pt>
                <c:pt idx="60">
                  <c:v>3.2824567620709489E-3</c:v>
                </c:pt>
                <c:pt idx="61">
                  <c:v>2.6232378000874933E-3</c:v>
                </c:pt>
                <c:pt idx="62">
                  <c:v>2.0931361699564662E-3</c:v>
                </c:pt>
                <c:pt idx="63">
                  <c:v>1.6676478148288491E-3</c:v>
                </c:pt>
                <c:pt idx="64">
                  <c:v>1.3267302842339562E-3</c:v>
                </c:pt>
                <c:pt idx="65">
                  <c:v>1.0540360433470462E-3</c:v>
                </c:pt>
                <c:pt idx="66">
                  <c:v>8.3626634329097714E-4</c:v>
                </c:pt>
                <c:pt idx="67">
                  <c:v>6.6262951080501675E-4</c:v>
                </c:pt>
                <c:pt idx="68">
                  <c:v>5.2438892657925157E-4</c:v>
                </c:pt>
                <c:pt idx="69">
                  <c:v>4.144874770095484E-4</c:v>
                </c:pt>
                <c:pt idx="70">
                  <c:v>3.2723678778951169E-4</c:v>
                </c:pt>
                <c:pt idx="71">
                  <c:v>2.5806101544307051E-4</c:v>
                </c:pt>
                <c:pt idx="72">
                  <c:v>2.0328634447018171E-4</c:v>
                </c:pt>
                <c:pt idx="73">
                  <c:v>1.5996859069503553E-4</c:v>
                </c:pt>
                <c:pt idx="74">
                  <c:v>1.2575243571935301E-4</c:v>
                </c:pt>
                <c:pt idx="75">
                  <c:v>9.8756811850594158E-5</c:v>
                </c:pt>
                <c:pt idx="76">
                  <c:v>7.748182603235722E-5</c:v>
                </c:pt>
                <c:pt idx="77">
                  <c:v>6.0733363288605642E-5</c:v>
                </c:pt>
                <c:pt idx="78">
                  <c:v>4.7562155156799819E-5</c:v>
                </c:pt>
                <c:pt idx="79">
                  <c:v>3.7214647570503358E-5</c:v>
                </c:pt>
                <c:pt idx="80">
                  <c:v>2.9093466819503921E-5</c:v>
                </c:pt>
                <c:pt idx="81">
                  <c:v>1.7737311149295561E-5</c:v>
                </c:pt>
                <c:pt idx="82">
                  <c:v>1.0779967752927138E-5</c:v>
                </c:pt>
                <c:pt idx="83">
                  <c:v>6.5321657178038935E-6</c:v>
                </c:pt>
                <c:pt idx="84">
                  <c:v>3.947062499388697E-6</c:v>
                </c:pt>
                <c:pt idx="85">
                  <c:v>2.3786460346930363E-6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2F-4055-9C44-D67943426351}"/>
            </c:ext>
          </c:extLst>
        </c:ser>
        <c:ser>
          <c:idx val="3"/>
          <c:order val="2"/>
          <c:tx>
            <c:strRef>
              <c:f>'RTD1'!$N$14</c:f>
              <c:strCache>
                <c:ptCount val="1"/>
                <c:pt idx="0">
                  <c:v>DISPERSION MODEL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'RTD1'!$J$17:$J$102</c:f>
              <c:numCache>
                <c:formatCode>0.00</c:formatCode>
                <c:ptCount val="86"/>
                <c:pt idx="0">
                  <c:v>0</c:v>
                </c:pt>
                <c:pt idx="1">
                  <c:v>3.0078125000000004E-2</c:v>
                </c:pt>
                <c:pt idx="2">
                  <c:v>6.0156250000000008E-2</c:v>
                </c:pt>
                <c:pt idx="3">
                  <c:v>9.0234375000000006E-2</c:v>
                </c:pt>
                <c:pt idx="4">
                  <c:v>0.12031250000000002</c:v>
                </c:pt>
                <c:pt idx="5">
                  <c:v>0.15039062500000003</c:v>
                </c:pt>
                <c:pt idx="6">
                  <c:v>0.18046875000000001</c:v>
                </c:pt>
                <c:pt idx="7">
                  <c:v>0.21054687500000002</c:v>
                </c:pt>
                <c:pt idx="8">
                  <c:v>0.24062500000000003</c:v>
                </c:pt>
                <c:pt idx="9">
                  <c:v>0.27070312500000004</c:v>
                </c:pt>
                <c:pt idx="10">
                  <c:v>0.30078125000000006</c:v>
                </c:pt>
                <c:pt idx="11">
                  <c:v>0.33085937500000001</c:v>
                </c:pt>
                <c:pt idx="12">
                  <c:v>0.36093750000000002</c:v>
                </c:pt>
                <c:pt idx="13">
                  <c:v>0.39101562500000003</c:v>
                </c:pt>
                <c:pt idx="14">
                  <c:v>0.42109375000000004</c:v>
                </c:pt>
                <c:pt idx="15">
                  <c:v>0.45117187500000006</c:v>
                </c:pt>
                <c:pt idx="16">
                  <c:v>0.48125000000000007</c:v>
                </c:pt>
                <c:pt idx="17">
                  <c:v>0.51132812500000002</c:v>
                </c:pt>
                <c:pt idx="18">
                  <c:v>0.54140625000000009</c:v>
                </c:pt>
                <c:pt idx="19">
                  <c:v>0.57148437500000004</c:v>
                </c:pt>
                <c:pt idx="20">
                  <c:v>0.60156250000000011</c:v>
                </c:pt>
                <c:pt idx="21">
                  <c:v>0.66171875000000002</c:v>
                </c:pt>
                <c:pt idx="22">
                  <c:v>0.72187500000000004</c:v>
                </c:pt>
                <c:pt idx="23">
                  <c:v>0.78203125000000007</c:v>
                </c:pt>
                <c:pt idx="24">
                  <c:v>0.84218750000000009</c:v>
                </c:pt>
                <c:pt idx="25">
                  <c:v>0.90234375000000011</c:v>
                </c:pt>
                <c:pt idx="26">
                  <c:v>0.96250000000000013</c:v>
                </c:pt>
                <c:pt idx="27">
                  <c:v>1.02265625</c:v>
                </c:pt>
                <c:pt idx="28">
                  <c:v>1.0828125000000002</c:v>
                </c:pt>
                <c:pt idx="29">
                  <c:v>1.1429687500000001</c:v>
                </c:pt>
                <c:pt idx="30">
                  <c:v>1.2031250000000002</c:v>
                </c:pt>
                <c:pt idx="31">
                  <c:v>1.2632812500000001</c:v>
                </c:pt>
                <c:pt idx="32">
                  <c:v>1.3234375</c:v>
                </c:pt>
                <c:pt idx="33">
                  <c:v>1.3835937500000002</c:v>
                </c:pt>
                <c:pt idx="34">
                  <c:v>1.4437500000000001</c:v>
                </c:pt>
                <c:pt idx="35">
                  <c:v>1.5039062500000002</c:v>
                </c:pt>
                <c:pt idx="36">
                  <c:v>1.5640625000000001</c:v>
                </c:pt>
                <c:pt idx="37">
                  <c:v>1.62421875</c:v>
                </c:pt>
                <c:pt idx="38">
                  <c:v>1.6843750000000002</c:v>
                </c:pt>
                <c:pt idx="39">
                  <c:v>1.7445312500000001</c:v>
                </c:pt>
                <c:pt idx="40">
                  <c:v>1.8046875000000002</c:v>
                </c:pt>
                <c:pt idx="41">
                  <c:v>1.8648437500000001</c:v>
                </c:pt>
                <c:pt idx="42">
                  <c:v>1.9250000000000003</c:v>
                </c:pt>
                <c:pt idx="43">
                  <c:v>1.9851562500000002</c:v>
                </c:pt>
                <c:pt idx="44">
                  <c:v>2.0453125000000001</c:v>
                </c:pt>
                <c:pt idx="45">
                  <c:v>2.10546875</c:v>
                </c:pt>
                <c:pt idx="46">
                  <c:v>2.1656250000000004</c:v>
                </c:pt>
                <c:pt idx="47">
                  <c:v>2.2257812500000003</c:v>
                </c:pt>
                <c:pt idx="48">
                  <c:v>2.2859375000000002</c:v>
                </c:pt>
                <c:pt idx="49">
                  <c:v>2.3460937500000001</c:v>
                </c:pt>
                <c:pt idx="50">
                  <c:v>2.4062500000000004</c:v>
                </c:pt>
                <c:pt idx="51">
                  <c:v>2.4664062500000004</c:v>
                </c:pt>
                <c:pt idx="52">
                  <c:v>2.5265625000000003</c:v>
                </c:pt>
                <c:pt idx="53">
                  <c:v>2.5867187500000002</c:v>
                </c:pt>
                <c:pt idx="54">
                  <c:v>2.6468750000000001</c:v>
                </c:pt>
                <c:pt idx="55">
                  <c:v>2.7070312500000004</c:v>
                </c:pt>
                <c:pt idx="56">
                  <c:v>2.7671875000000004</c:v>
                </c:pt>
                <c:pt idx="57">
                  <c:v>2.8273437500000003</c:v>
                </c:pt>
                <c:pt idx="58">
                  <c:v>2.8875000000000002</c:v>
                </c:pt>
                <c:pt idx="59">
                  <c:v>2.9476562500000001</c:v>
                </c:pt>
                <c:pt idx="60">
                  <c:v>3.0078125000000004</c:v>
                </c:pt>
                <c:pt idx="61">
                  <c:v>3.0679687500000004</c:v>
                </c:pt>
                <c:pt idx="62">
                  <c:v>3.1281250000000003</c:v>
                </c:pt>
                <c:pt idx="63">
                  <c:v>3.1882812500000002</c:v>
                </c:pt>
                <c:pt idx="64">
                  <c:v>3.2484375000000001</c:v>
                </c:pt>
                <c:pt idx="65">
                  <c:v>3.3085937500000004</c:v>
                </c:pt>
                <c:pt idx="66">
                  <c:v>3.3687500000000004</c:v>
                </c:pt>
                <c:pt idx="67">
                  <c:v>3.4289062500000003</c:v>
                </c:pt>
                <c:pt idx="68">
                  <c:v>3.4890625000000002</c:v>
                </c:pt>
                <c:pt idx="69">
                  <c:v>3.5492187500000005</c:v>
                </c:pt>
                <c:pt idx="70">
                  <c:v>3.6093750000000004</c:v>
                </c:pt>
                <c:pt idx="71">
                  <c:v>3.6695312500000004</c:v>
                </c:pt>
                <c:pt idx="72">
                  <c:v>3.7296875000000003</c:v>
                </c:pt>
                <c:pt idx="73">
                  <c:v>3.7898437500000002</c:v>
                </c:pt>
                <c:pt idx="74">
                  <c:v>3.8500000000000005</c:v>
                </c:pt>
                <c:pt idx="75">
                  <c:v>3.9101562500000004</c:v>
                </c:pt>
                <c:pt idx="76">
                  <c:v>3.9703125000000004</c:v>
                </c:pt>
                <c:pt idx="77">
                  <c:v>4.0304687500000007</c:v>
                </c:pt>
                <c:pt idx="78">
                  <c:v>4.0906250000000002</c:v>
                </c:pt>
                <c:pt idx="79">
                  <c:v>4.1507812500000005</c:v>
                </c:pt>
                <c:pt idx="80">
                  <c:v>4.2109375</c:v>
                </c:pt>
                <c:pt idx="81">
                  <c:v>4.3312500000000007</c:v>
                </c:pt>
                <c:pt idx="82">
                  <c:v>4.4515625000000005</c:v>
                </c:pt>
                <c:pt idx="83">
                  <c:v>4.5718750000000004</c:v>
                </c:pt>
                <c:pt idx="84">
                  <c:v>4.6921875000000002</c:v>
                </c:pt>
                <c:pt idx="85">
                  <c:v>4.8125000000000009</c:v>
                </c:pt>
              </c:numCache>
            </c:numRef>
          </c:xVal>
          <c:yVal>
            <c:numRef>
              <c:f>'RTD1'!$N$17:$N$102</c:f>
              <c:numCache>
                <c:formatCode>0.00</c:formatCode>
                <c:ptCount val="86"/>
                <c:pt idx="0">
                  <c:v>0</c:v>
                </c:pt>
                <c:pt idx="1">
                  <c:v>2.7002008257083053E-22</c:v>
                </c:pt>
                <c:pt idx="2">
                  <c:v>6.2341717161512873E-11</c:v>
                </c:pt>
                <c:pt idx="3">
                  <c:v>3.7054501298184571E-7</c:v>
                </c:pt>
                <c:pt idx="4">
                  <c:v>2.7897999631096714E-5</c:v>
                </c:pt>
                <c:pt idx="5">
                  <c:v>3.6590901334757986E-4</c:v>
                </c:pt>
                <c:pt idx="6">
                  <c:v>2.0031207356744347E-3</c:v>
                </c:pt>
                <c:pt idx="7">
                  <c:v>6.6558483427435556E-3</c:v>
                </c:pt>
                <c:pt idx="8">
                  <c:v>1.6187363855926638E-2</c:v>
                </c:pt>
                <c:pt idx="9">
                  <c:v>3.1974207312439072E-2</c:v>
                </c:pt>
                <c:pt idx="10">
                  <c:v>5.459829827924962E-2</c:v>
                </c:pt>
                <c:pt idx="11">
                  <c:v>8.3861484403966929E-2</c:v>
                </c:pt>
                <c:pt idx="12">
                  <c:v>0.11897318079378846</c:v>
                </c:pt>
                <c:pt idx="13">
                  <c:v>0.15878135891883607</c:v>
                </c:pt>
                <c:pt idx="14">
                  <c:v>0.20197618958535415</c:v>
                </c:pt>
                <c:pt idx="15">
                  <c:v>0.24724129498021089</c:v>
                </c:pt>
                <c:pt idx="16">
                  <c:v>0.29335229255211975</c:v>
                </c:pt>
                <c:pt idx="17">
                  <c:v>0.33923230094845469</c:v>
                </c:pt>
                <c:pt idx="18">
                  <c:v>0.38397616947280161</c:v>
                </c:pt>
                <c:pt idx="19">
                  <c:v>0.42685387605761876</c:v>
                </c:pt>
                <c:pt idx="20">
                  <c:v>0.4673011914614662</c:v>
                </c:pt>
                <c:pt idx="21">
                  <c:v>0.53937593264976624</c:v>
                </c:pt>
                <c:pt idx="22">
                  <c:v>0.59832587423686334</c:v>
                </c:pt>
                <c:pt idx="23">
                  <c:v>0.64374810153718798</c:v>
                </c:pt>
                <c:pt idx="24">
                  <c:v>0.67619078462465176</c:v>
                </c:pt>
                <c:pt idx="25">
                  <c:v>0.69675905520512027</c:v>
                </c:pt>
                <c:pt idx="26">
                  <c:v>0.70683788128660452</c:v>
                </c:pt>
                <c:pt idx="27">
                  <c:v>0.70790768751094513</c:v>
                </c:pt>
                <c:pt idx="28">
                  <c:v>0.70142803791384944</c:v>
                </c:pt>
                <c:pt idx="29">
                  <c:v>0.68876894404469391</c:v>
                </c:pt>
                <c:pt idx="30">
                  <c:v>0.67117433749167577</c:v>
                </c:pt>
                <c:pt idx="31">
                  <c:v>0.64974657759352505</c:v>
                </c:pt>
                <c:pt idx="32">
                  <c:v>0.62544423439322372</c:v>
                </c:pt>
                <c:pt idx="33">
                  <c:v>0.59908786239632505</c:v>
                </c:pt>
                <c:pt idx="34">
                  <c:v>0.57137023980826207</c:v>
                </c:pt>
                <c:pt idx="35">
                  <c:v>0.5428687709402279</c:v>
                </c:pt>
                <c:pt idx="36">
                  <c:v>0.5140585862199446</c:v>
                </c:pt>
                <c:pt idx="37">
                  <c:v>0.48532543901313496</c:v>
                </c:pt>
                <c:pt idx="38">
                  <c:v>0.45697787461804529</c:v>
                </c:pt>
                <c:pt idx="39">
                  <c:v>0.42925839358375451</c:v>
                </c:pt>
                <c:pt idx="40">
                  <c:v>0.4023534903526873</c:v>
                </c:pt>
                <c:pt idx="41">
                  <c:v>0.37640254780382137</c:v>
                </c:pt>
                <c:pt idx="42">
                  <c:v>0.35150562826051868</c:v>
                </c:pt>
                <c:pt idx="43">
                  <c:v>0.32773023536459467</c:v>
                </c:pt>
                <c:pt idx="44">
                  <c:v>0.30511713803229035</c:v>
                </c:pt>
                <c:pt idx="45">
                  <c:v>0.28368535366163794</c:v>
                </c:pt>
                <c:pt idx="46">
                  <c:v>0.26343638698971489</c:v>
                </c:pt>
                <c:pt idx="47">
                  <c:v>0.2443578162542879</c:v>
                </c:pt>
                <c:pt idx="48">
                  <c:v>0.2264263114079878</c:v>
                </c:pt>
                <c:pt idx="49">
                  <c:v>0.20961016123735449</c:v>
                </c:pt>
                <c:pt idx="50">
                  <c:v>0.19387137809657221</c:v>
                </c:pt>
                <c:pt idx="51">
                  <c:v>0.17916744103090854</c:v>
                </c:pt>
                <c:pt idx="52">
                  <c:v>0.16545273060063073</c:v>
                </c:pt>
                <c:pt idx="53">
                  <c:v>0.15267970185963256</c:v>
                </c:pt>
                <c:pt idx="54">
                  <c:v>0.14079983575015842</c:v>
                </c:pt>
                <c:pt idx="55">
                  <c:v>0.12976440365092839</c:v>
                </c:pt>
                <c:pt idx="56">
                  <c:v>0.11952507493487542</c:v>
                </c:pt>
                <c:pt idx="57">
                  <c:v>0.11003439311146526</c:v>
                </c:pt>
                <c:pt idx="58">
                  <c:v>0.10124614239544215</c:v>
                </c:pt>
                <c:pt idx="59">
                  <c:v>9.3115623304080283E-2</c:v>
                </c:pt>
                <c:pt idx="60">
                  <c:v>8.5599853084456307E-2</c:v>
                </c:pt>
                <c:pt idx="61">
                  <c:v>7.8657704359324274E-2</c:v>
                </c:pt>
                <c:pt idx="62">
                  <c:v>7.2249993307104132E-2</c:v>
                </c:pt>
                <c:pt idx="63">
                  <c:v>6.6339526914834065E-2</c:v>
                </c:pt>
                <c:pt idx="64">
                  <c:v>6.0891117323678641E-2</c:v>
                </c:pt>
                <c:pt idx="65">
                  <c:v>5.5871569990084323E-2</c:v>
                </c:pt>
                <c:pt idx="66">
                  <c:v>5.1249651281375729E-2</c:v>
                </c:pt>
                <c:pt idx="67">
                  <c:v>4.6996040185733057E-2</c:v>
                </c:pt>
                <c:pt idx="68">
                  <c:v>4.3083268019733154E-2</c:v>
                </c:pt>
                <c:pt idx="69">
                  <c:v>3.948564934170988E-2</c:v>
                </c:pt>
                <c:pt idx="70">
                  <c:v>3.6179206708532613E-2</c:v>
                </c:pt>
                <c:pt idx="71">
                  <c:v>3.3141591431860774E-2</c:v>
                </c:pt>
                <c:pt idx="72">
                  <c:v>3.0352002084444538E-2</c:v>
                </c:pt>
                <c:pt idx="73">
                  <c:v>2.7791102166370051E-2</c:v>
                </c:pt>
                <c:pt idx="74">
                  <c:v>2.5440938055647934E-2</c:v>
                </c:pt>
                <c:pt idx="75">
                  <c:v>2.3284858128941172E-2</c:v>
                </c:pt>
                <c:pt idx="76">
                  <c:v>2.1307433739437543E-2</c:v>
                </c:pt>
                <c:pt idx="77">
                  <c:v>1.9494382573831646E-2</c:v>
                </c:pt>
                <c:pt idx="78">
                  <c:v>1.783249477390992E-2</c:v>
                </c:pt>
                <c:pt idx="79">
                  <c:v>1.6309562095907091E-2</c:v>
                </c:pt>
                <c:pt idx="80">
                  <c:v>1.4914310288849949E-2</c:v>
                </c:pt>
                <c:pt idx="81">
                  <c:v>1.2466039841601382E-2</c:v>
                </c:pt>
                <c:pt idx="82">
                  <c:v>1.0413810252999018E-2</c:v>
                </c:pt>
                <c:pt idx="83">
                  <c:v>8.6949262204386035E-3</c:v>
                </c:pt>
                <c:pt idx="84">
                  <c:v>7.2562883788937476E-3</c:v>
                </c:pt>
                <c:pt idx="85">
                  <c:v>6.0530063500352973E-3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2F-4055-9C44-D6794342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54264"/>
        <c:axId val="334217760"/>
      </c:scatterChart>
      <c:valAx>
        <c:axId val="150354264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0.5413379513127865"/>
              <c:y val="0.922112211221122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334217760"/>
        <c:crosses val="autoZero"/>
        <c:crossBetween val="midCat"/>
        <c:majorUnit val="1"/>
        <c:minorUnit val="0.5"/>
      </c:valAx>
      <c:valAx>
        <c:axId val="3342177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 (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q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3332882358777543E-3"/>
              <c:y val="0.42129119998614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150354264"/>
        <c:crosses val="autoZero"/>
        <c:crossBetween val="midCat"/>
        <c:majorUnit val="0.5"/>
        <c:minorUnit val="0.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7692831344887241"/>
          <c:y val="0.11881222767946086"/>
          <c:w val="0.40932923540044791"/>
          <c:h val="0.266030268067391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56" l="0.750000000000001" r="0.750000000000001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8047622055197"/>
          <c:y val="2.1043856948049156E-2"/>
          <c:w val="0.83600297229562515"/>
          <c:h val="0.8103189038438221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'[1]Náplňová 1.'!$L$14</c:f>
              <c:strCache>
                <c:ptCount val="1"/>
                <c:pt idx="0">
                  <c:v>EXPERIMENT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'[1]Míchaná 2.'!$I$17:$I$97</c:f>
              <c:numCache>
                <c:formatCode>General</c:formatCode>
                <c:ptCount val="81"/>
                <c:pt idx="0">
                  <c:v>0</c:v>
                </c:pt>
                <c:pt idx="1">
                  <c:v>1.318014140793114E-2</c:v>
                </c:pt>
                <c:pt idx="2">
                  <c:v>2.6360282815862279E-2</c:v>
                </c:pt>
                <c:pt idx="3">
                  <c:v>3.9540424223793419E-2</c:v>
                </c:pt>
                <c:pt idx="4">
                  <c:v>5.2720565631724559E-2</c:v>
                </c:pt>
                <c:pt idx="5">
                  <c:v>6.5900707039655698E-2</c:v>
                </c:pt>
                <c:pt idx="6">
                  <c:v>7.9080848447586838E-2</c:v>
                </c:pt>
                <c:pt idx="7">
                  <c:v>9.2260989855517977E-2</c:v>
                </c:pt>
                <c:pt idx="8">
                  <c:v>0.10544113126344912</c:v>
                </c:pt>
                <c:pt idx="9">
                  <c:v>0.11862127267138026</c:v>
                </c:pt>
                <c:pt idx="10">
                  <c:v>0.1318014140793114</c:v>
                </c:pt>
                <c:pt idx="11">
                  <c:v>0.14498155548724254</c:v>
                </c:pt>
                <c:pt idx="12">
                  <c:v>0.15816169689517368</c:v>
                </c:pt>
                <c:pt idx="13">
                  <c:v>0.17134183830310482</c:v>
                </c:pt>
                <c:pt idx="14">
                  <c:v>0.18452197971103595</c:v>
                </c:pt>
                <c:pt idx="15">
                  <c:v>0.19770212111896709</c:v>
                </c:pt>
                <c:pt idx="16">
                  <c:v>0.21088226252689823</c:v>
                </c:pt>
                <c:pt idx="17">
                  <c:v>0.22406240393482937</c:v>
                </c:pt>
                <c:pt idx="18">
                  <c:v>0.23724254534276051</c:v>
                </c:pt>
                <c:pt idx="19">
                  <c:v>0.25042268675069168</c:v>
                </c:pt>
                <c:pt idx="20">
                  <c:v>0.26360282815862279</c:v>
                </c:pt>
                <c:pt idx="21">
                  <c:v>0.28996311097448507</c:v>
                </c:pt>
                <c:pt idx="22">
                  <c:v>0.31632339379034735</c:v>
                </c:pt>
                <c:pt idx="23">
                  <c:v>0.34268367660620963</c:v>
                </c:pt>
                <c:pt idx="24">
                  <c:v>0.36904395942207191</c:v>
                </c:pt>
                <c:pt idx="25">
                  <c:v>0.39540424223793419</c:v>
                </c:pt>
                <c:pt idx="26">
                  <c:v>0.42176452505379647</c:v>
                </c:pt>
                <c:pt idx="27">
                  <c:v>0.44812480786965875</c:v>
                </c:pt>
                <c:pt idx="28">
                  <c:v>0.47448509068552103</c:v>
                </c:pt>
                <c:pt idx="29">
                  <c:v>0.50084537350138336</c:v>
                </c:pt>
                <c:pt idx="30">
                  <c:v>0.52720565631724559</c:v>
                </c:pt>
                <c:pt idx="31">
                  <c:v>0.55356593913310792</c:v>
                </c:pt>
                <c:pt idx="32">
                  <c:v>0.57992622194897014</c:v>
                </c:pt>
                <c:pt idx="33">
                  <c:v>0.60628650476483248</c:v>
                </c:pt>
                <c:pt idx="34">
                  <c:v>0.6326467875806947</c:v>
                </c:pt>
                <c:pt idx="35">
                  <c:v>0.65900707039655704</c:v>
                </c:pt>
                <c:pt idx="36">
                  <c:v>0.68536735321241926</c:v>
                </c:pt>
                <c:pt idx="37">
                  <c:v>0.7117276360282816</c:v>
                </c:pt>
                <c:pt idx="38">
                  <c:v>0.73808791884414382</c:v>
                </c:pt>
                <c:pt idx="39">
                  <c:v>0.76444820166000615</c:v>
                </c:pt>
                <c:pt idx="40">
                  <c:v>0.79080848447586838</c:v>
                </c:pt>
                <c:pt idx="41">
                  <c:v>0.81716876729173071</c:v>
                </c:pt>
                <c:pt idx="42">
                  <c:v>0.84352905010759294</c:v>
                </c:pt>
                <c:pt idx="43">
                  <c:v>0.86988933292345527</c:v>
                </c:pt>
                <c:pt idx="44">
                  <c:v>0.8962496157393175</c:v>
                </c:pt>
                <c:pt idx="45">
                  <c:v>0.92260989855517983</c:v>
                </c:pt>
                <c:pt idx="46">
                  <c:v>0.94897018137104205</c:v>
                </c:pt>
                <c:pt idx="47">
                  <c:v>0.97533046418690439</c:v>
                </c:pt>
                <c:pt idx="48">
                  <c:v>1.0016907470027667</c:v>
                </c:pt>
                <c:pt idx="49">
                  <c:v>1.0280510298186289</c:v>
                </c:pt>
                <c:pt idx="50">
                  <c:v>1.0544113126344912</c:v>
                </c:pt>
                <c:pt idx="51">
                  <c:v>1.0807715954503534</c:v>
                </c:pt>
                <c:pt idx="52">
                  <c:v>1.1071318782662158</c:v>
                </c:pt>
                <c:pt idx="53">
                  <c:v>1.1334921610820781</c:v>
                </c:pt>
                <c:pt idx="54">
                  <c:v>1.1598524438979403</c:v>
                </c:pt>
                <c:pt idx="55">
                  <c:v>1.1862127267138025</c:v>
                </c:pt>
                <c:pt idx="56">
                  <c:v>1.212573009529665</c:v>
                </c:pt>
                <c:pt idx="57">
                  <c:v>1.2389332923455272</c:v>
                </c:pt>
                <c:pt idx="58">
                  <c:v>1.2652935751613894</c:v>
                </c:pt>
                <c:pt idx="59">
                  <c:v>1.2916538579772516</c:v>
                </c:pt>
                <c:pt idx="60">
                  <c:v>1.3180141407931141</c:v>
                </c:pt>
                <c:pt idx="61">
                  <c:v>1.3443744236089763</c:v>
                </c:pt>
                <c:pt idx="62">
                  <c:v>1.3707347064248385</c:v>
                </c:pt>
                <c:pt idx="63">
                  <c:v>1.3970949892407007</c:v>
                </c:pt>
                <c:pt idx="64">
                  <c:v>1.4234552720565632</c:v>
                </c:pt>
                <c:pt idx="65">
                  <c:v>1.4498155548724254</c:v>
                </c:pt>
                <c:pt idx="66">
                  <c:v>1.4761758376882876</c:v>
                </c:pt>
                <c:pt idx="67">
                  <c:v>1.5025361205041499</c:v>
                </c:pt>
                <c:pt idx="68">
                  <c:v>1.5288964033200123</c:v>
                </c:pt>
                <c:pt idx="69">
                  <c:v>1.5552566861358745</c:v>
                </c:pt>
                <c:pt idx="70">
                  <c:v>1.5816169689517368</c:v>
                </c:pt>
                <c:pt idx="71">
                  <c:v>1.7134183830310481</c:v>
                </c:pt>
                <c:pt idx="72">
                  <c:v>1.8452197971103597</c:v>
                </c:pt>
                <c:pt idx="73">
                  <c:v>1.977021211189671</c:v>
                </c:pt>
                <c:pt idx="74">
                  <c:v>2.1088226252689823</c:v>
                </c:pt>
                <c:pt idx="75">
                  <c:v>2.2406240393482939</c:v>
                </c:pt>
                <c:pt idx="76">
                  <c:v>2.372425453427605</c:v>
                </c:pt>
                <c:pt idx="77">
                  <c:v>2.5042268675069166</c:v>
                </c:pt>
                <c:pt idx="78">
                  <c:v>2.6360282815862282</c:v>
                </c:pt>
                <c:pt idx="79">
                  <c:v>2.7678296956655393</c:v>
                </c:pt>
                <c:pt idx="80">
                  <c:v>2.8996311097448508</c:v>
                </c:pt>
              </c:numCache>
            </c:numRef>
          </c:xVal>
          <c:yVal>
            <c:numRef>
              <c:f>'[1]Míchaná 2.'!$L$17:$L$97</c:f>
              <c:numCache>
                <c:formatCode>General</c:formatCode>
                <c:ptCount val="81"/>
                <c:pt idx="0">
                  <c:v>0</c:v>
                </c:pt>
                <c:pt idx="1">
                  <c:v>0.78495491373428583</c:v>
                </c:pt>
                <c:pt idx="2">
                  <c:v>0.8119396128313392</c:v>
                </c:pt>
                <c:pt idx="3">
                  <c:v>0.8083416529517321</c:v>
                </c:pt>
                <c:pt idx="4">
                  <c:v>0.79874709327277971</c:v>
                </c:pt>
                <c:pt idx="5">
                  <c:v>0.79514913339317261</c:v>
                </c:pt>
                <c:pt idx="6">
                  <c:v>0.78315593379448223</c:v>
                </c:pt>
                <c:pt idx="7">
                  <c:v>0.79394981343330362</c:v>
                </c:pt>
                <c:pt idx="8">
                  <c:v>0.77835865395500614</c:v>
                </c:pt>
                <c:pt idx="9">
                  <c:v>0.76816443429611914</c:v>
                </c:pt>
                <c:pt idx="10">
                  <c:v>0.75737055465729786</c:v>
                </c:pt>
                <c:pt idx="11">
                  <c:v>0.75257327481782166</c:v>
                </c:pt>
                <c:pt idx="12">
                  <c:v>0.74777599497834557</c:v>
                </c:pt>
                <c:pt idx="13">
                  <c:v>0.73578279537965519</c:v>
                </c:pt>
                <c:pt idx="14">
                  <c:v>0.73098551554017899</c:v>
                </c:pt>
                <c:pt idx="15">
                  <c:v>0.72019163590135782</c:v>
                </c:pt>
                <c:pt idx="16">
                  <c:v>0.71359537612207791</c:v>
                </c:pt>
                <c:pt idx="17">
                  <c:v>0.70819843630266743</c:v>
                </c:pt>
                <c:pt idx="18">
                  <c:v>0.69860387662371504</c:v>
                </c:pt>
                <c:pt idx="19">
                  <c:v>0.69140795686450085</c:v>
                </c:pt>
                <c:pt idx="20">
                  <c:v>0.68181339718554845</c:v>
                </c:pt>
                <c:pt idx="21">
                  <c:v>0.66862087762698907</c:v>
                </c:pt>
                <c:pt idx="22">
                  <c:v>0.64223583850987009</c:v>
                </c:pt>
                <c:pt idx="23">
                  <c:v>0.63024263891117971</c:v>
                </c:pt>
                <c:pt idx="24">
                  <c:v>0.62244705917203114</c:v>
                </c:pt>
                <c:pt idx="25">
                  <c:v>0.60325793981412645</c:v>
                </c:pt>
                <c:pt idx="26">
                  <c:v>0.59306372015523967</c:v>
                </c:pt>
                <c:pt idx="27">
                  <c:v>0.57867188063681119</c:v>
                </c:pt>
                <c:pt idx="28">
                  <c:v>0.56128174121871011</c:v>
                </c:pt>
                <c:pt idx="29">
                  <c:v>0.54808922166015062</c:v>
                </c:pt>
                <c:pt idx="30">
                  <c:v>0.53069908224204965</c:v>
                </c:pt>
                <c:pt idx="31">
                  <c:v>0.52050486258316275</c:v>
                </c:pt>
                <c:pt idx="32">
                  <c:v>0.50371438314499628</c:v>
                </c:pt>
                <c:pt idx="33">
                  <c:v>0.49411982346604394</c:v>
                </c:pt>
                <c:pt idx="34">
                  <c:v>0.47912832396768101</c:v>
                </c:pt>
                <c:pt idx="35">
                  <c:v>0.47313172416833571</c:v>
                </c:pt>
                <c:pt idx="36">
                  <c:v>0.45933954462984183</c:v>
                </c:pt>
                <c:pt idx="37">
                  <c:v>0.44974498495088949</c:v>
                </c:pt>
                <c:pt idx="38">
                  <c:v>0.43775178535219911</c:v>
                </c:pt>
                <c:pt idx="39">
                  <c:v>0.42695790571337772</c:v>
                </c:pt>
                <c:pt idx="40">
                  <c:v>0.41616402607455633</c:v>
                </c:pt>
                <c:pt idx="41">
                  <c:v>0.40896810631534225</c:v>
                </c:pt>
                <c:pt idx="42">
                  <c:v>0.39577558675678276</c:v>
                </c:pt>
                <c:pt idx="43">
                  <c:v>0.38558136709789598</c:v>
                </c:pt>
                <c:pt idx="44">
                  <c:v>0.37478748745907459</c:v>
                </c:pt>
                <c:pt idx="45">
                  <c:v>0.35979598796071155</c:v>
                </c:pt>
                <c:pt idx="46">
                  <c:v>0.35439904814130091</c:v>
                </c:pt>
                <c:pt idx="47">
                  <c:v>0.34540414844228323</c:v>
                </c:pt>
                <c:pt idx="48">
                  <c:v>0.33700890872319994</c:v>
                </c:pt>
                <c:pt idx="49">
                  <c:v>0.33101230892385469</c:v>
                </c:pt>
                <c:pt idx="50">
                  <c:v>0.3220174092248369</c:v>
                </c:pt>
                <c:pt idx="51">
                  <c:v>0.31242284954588456</c:v>
                </c:pt>
                <c:pt idx="52">
                  <c:v>0.30642624974653937</c:v>
                </c:pt>
                <c:pt idx="53">
                  <c:v>0.29443305014784898</c:v>
                </c:pt>
                <c:pt idx="54">
                  <c:v>0.30042964994719423</c:v>
                </c:pt>
                <c:pt idx="55">
                  <c:v>0.279441550649486</c:v>
                </c:pt>
                <c:pt idx="56">
                  <c:v>0.27164597091033726</c:v>
                </c:pt>
                <c:pt idx="57">
                  <c:v>0.26684869107086112</c:v>
                </c:pt>
                <c:pt idx="58">
                  <c:v>0.25905311133171233</c:v>
                </c:pt>
                <c:pt idx="59">
                  <c:v>0.25185719157249814</c:v>
                </c:pt>
                <c:pt idx="60">
                  <c:v>0.2446612718132839</c:v>
                </c:pt>
                <c:pt idx="61">
                  <c:v>0.23806501203400418</c:v>
                </c:pt>
                <c:pt idx="62">
                  <c:v>0.23266807221459349</c:v>
                </c:pt>
                <c:pt idx="63">
                  <c:v>0.22547215245537924</c:v>
                </c:pt>
                <c:pt idx="64">
                  <c:v>0.2200752126359686</c:v>
                </c:pt>
                <c:pt idx="65">
                  <c:v>0.21587759277642693</c:v>
                </c:pt>
                <c:pt idx="66">
                  <c:v>0.20988099297708177</c:v>
                </c:pt>
                <c:pt idx="67">
                  <c:v>0.20268507321786752</c:v>
                </c:pt>
                <c:pt idx="68">
                  <c:v>0.20028643329812945</c:v>
                </c:pt>
                <c:pt idx="69">
                  <c:v>0.18889289367937359</c:v>
                </c:pt>
                <c:pt idx="70">
                  <c:v>0.18949255365930812</c:v>
                </c:pt>
                <c:pt idx="71">
                  <c:v>0.15711091474284405</c:v>
                </c:pt>
                <c:pt idx="72">
                  <c:v>0.1433187352043501</c:v>
                </c:pt>
                <c:pt idx="73">
                  <c:v>0.12412961584644552</c:v>
                </c:pt>
                <c:pt idx="74">
                  <c:v>0.10733913640827895</c:v>
                </c:pt>
                <c:pt idx="75">
                  <c:v>9.0548656970112426E-2</c:v>
                </c:pt>
                <c:pt idx="76">
                  <c:v>8.0354437311225588E-2</c:v>
                </c:pt>
                <c:pt idx="77">
                  <c:v>7.1959197592142324E-2</c:v>
                </c:pt>
                <c:pt idx="78">
                  <c:v>6.2964297893124535E-2</c:v>
                </c:pt>
                <c:pt idx="79">
                  <c:v>5.5768378133910293E-2</c:v>
                </c:pt>
                <c:pt idx="80">
                  <c:v>5.0371438314499632E-2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0F-4031-9A3C-F89DDBDE2814}"/>
            </c:ext>
          </c:extLst>
        </c:ser>
        <c:ser>
          <c:idx val="4"/>
          <c:order val="1"/>
          <c:tx>
            <c:strRef>
              <c:f>'[1]Míchaná 2.'!$P$14:$Q$14</c:f>
              <c:strCache>
                <c:ptCount val="1"/>
                <c:pt idx="0">
                  <c:v>KASKÁDA MÍSIČU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'[1]Míchaná 2.'!$I$17:$I$97</c:f>
              <c:numCache>
                <c:formatCode>General</c:formatCode>
                <c:ptCount val="81"/>
                <c:pt idx="0">
                  <c:v>0</c:v>
                </c:pt>
                <c:pt idx="1">
                  <c:v>1.318014140793114E-2</c:v>
                </c:pt>
                <c:pt idx="2">
                  <c:v>2.6360282815862279E-2</c:v>
                </c:pt>
                <c:pt idx="3">
                  <c:v>3.9540424223793419E-2</c:v>
                </c:pt>
                <c:pt idx="4">
                  <c:v>5.2720565631724559E-2</c:v>
                </c:pt>
                <c:pt idx="5">
                  <c:v>6.5900707039655698E-2</c:v>
                </c:pt>
                <c:pt idx="6">
                  <c:v>7.9080848447586838E-2</c:v>
                </c:pt>
                <c:pt idx="7">
                  <c:v>9.2260989855517977E-2</c:v>
                </c:pt>
                <c:pt idx="8">
                  <c:v>0.10544113126344912</c:v>
                </c:pt>
                <c:pt idx="9">
                  <c:v>0.11862127267138026</c:v>
                </c:pt>
                <c:pt idx="10">
                  <c:v>0.1318014140793114</c:v>
                </c:pt>
                <c:pt idx="11">
                  <c:v>0.14498155548724254</c:v>
                </c:pt>
                <c:pt idx="12">
                  <c:v>0.15816169689517368</c:v>
                </c:pt>
                <c:pt idx="13">
                  <c:v>0.17134183830310482</c:v>
                </c:pt>
                <c:pt idx="14">
                  <c:v>0.18452197971103595</c:v>
                </c:pt>
                <c:pt idx="15">
                  <c:v>0.19770212111896709</c:v>
                </c:pt>
                <c:pt idx="16">
                  <c:v>0.21088226252689823</c:v>
                </c:pt>
                <c:pt idx="17">
                  <c:v>0.22406240393482937</c:v>
                </c:pt>
                <c:pt idx="18">
                  <c:v>0.23724254534276051</c:v>
                </c:pt>
                <c:pt idx="19">
                  <c:v>0.25042268675069168</c:v>
                </c:pt>
                <c:pt idx="20">
                  <c:v>0.26360282815862279</c:v>
                </c:pt>
                <c:pt idx="21">
                  <c:v>0.28996311097448507</c:v>
                </c:pt>
                <c:pt idx="22">
                  <c:v>0.31632339379034735</c:v>
                </c:pt>
                <c:pt idx="23">
                  <c:v>0.34268367660620963</c:v>
                </c:pt>
                <c:pt idx="24">
                  <c:v>0.36904395942207191</c:v>
                </c:pt>
                <c:pt idx="25">
                  <c:v>0.39540424223793419</c:v>
                </c:pt>
                <c:pt idx="26">
                  <c:v>0.42176452505379647</c:v>
                </c:pt>
                <c:pt idx="27">
                  <c:v>0.44812480786965875</c:v>
                </c:pt>
                <c:pt idx="28">
                  <c:v>0.47448509068552103</c:v>
                </c:pt>
                <c:pt idx="29">
                  <c:v>0.50084537350138336</c:v>
                </c:pt>
                <c:pt idx="30">
                  <c:v>0.52720565631724559</c:v>
                </c:pt>
                <c:pt idx="31">
                  <c:v>0.55356593913310792</c:v>
                </c:pt>
                <c:pt idx="32">
                  <c:v>0.57992622194897014</c:v>
                </c:pt>
                <c:pt idx="33">
                  <c:v>0.60628650476483248</c:v>
                </c:pt>
                <c:pt idx="34">
                  <c:v>0.6326467875806947</c:v>
                </c:pt>
                <c:pt idx="35">
                  <c:v>0.65900707039655704</c:v>
                </c:pt>
                <c:pt idx="36">
                  <c:v>0.68536735321241926</c:v>
                </c:pt>
                <c:pt idx="37">
                  <c:v>0.7117276360282816</c:v>
                </c:pt>
                <c:pt idx="38">
                  <c:v>0.73808791884414382</c:v>
                </c:pt>
                <c:pt idx="39">
                  <c:v>0.76444820166000615</c:v>
                </c:pt>
                <c:pt idx="40">
                  <c:v>0.79080848447586838</c:v>
                </c:pt>
                <c:pt idx="41">
                  <c:v>0.81716876729173071</c:v>
                </c:pt>
                <c:pt idx="42">
                  <c:v>0.84352905010759294</c:v>
                </c:pt>
                <c:pt idx="43">
                  <c:v>0.86988933292345527</c:v>
                </c:pt>
                <c:pt idx="44">
                  <c:v>0.8962496157393175</c:v>
                </c:pt>
                <c:pt idx="45">
                  <c:v>0.92260989855517983</c:v>
                </c:pt>
                <c:pt idx="46">
                  <c:v>0.94897018137104205</c:v>
                </c:pt>
                <c:pt idx="47">
                  <c:v>0.97533046418690439</c:v>
                </c:pt>
                <c:pt idx="48">
                  <c:v>1.0016907470027667</c:v>
                </c:pt>
                <c:pt idx="49">
                  <c:v>1.0280510298186289</c:v>
                </c:pt>
                <c:pt idx="50">
                  <c:v>1.0544113126344912</c:v>
                </c:pt>
                <c:pt idx="51">
                  <c:v>1.0807715954503534</c:v>
                </c:pt>
                <c:pt idx="52">
                  <c:v>1.1071318782662158</c:v>
                </c:pt>
                <c:pt idx="53">
                  <c:v>1.1334921610820781</c:v>
                </c:pt>
                <c:pt idx="54">
                  <c:v>1.1598524438979403</c:v>
                </c:pt>
                <c:pt idx="55">
                  <c:v>1.1862127267138025</c:v>
                </c:pt>
                <c:pt idx="56">
                  <c:v>1.212573009529665</c:v>
                </c:pt>
                <c:pt idx="57">
                  <c:v>1.2389332923455272</c:v>
                </c:pt>
                <c:pt idx="58">
                  <c:v>1.2652935751613894</c:v>
                </c:pt>
                <c:pt idx="59">
                  <c:v>1.2916538579772516</c:v>
                </c:pt>
                <c:pt idx="60">
                  <c:v>1.3180141407931141</c:v>
                </c:pt>
                <c:pt idx="61">
                  <c:v>1.3443744236089763</c:v>
                </c:pt>
                <c:pt idx="62">
                  <c:v>1.3707347064248385</c:v>
                </c:pt>
                <c:pt idx="63">
                  <c:v>1.3970949892407007</c:v>
                </c:pt>
                <c:pt idx="64">
                  <c:v>1.4234552720565632</c:v>
                </c:pt>
                <c:pt idx="65">
                  <c:v>1.4498155548724254</c:v>
                </c:pt>
                <c:pt idx="66">
                  <c:v>1.4761758376882876</c:v>
                </c:pt>
                <c:pt idx="67">
                  <c:v>1.5025361205041499</c:v>
                </c:pt>
                <c:pt idx="68">
                  <c:v>1.5288964033200123</c:v>
                </c:pt>
                <c:pt idx="69">
                  <c:v>1.5552566861358745</c:v>
                </c:pt>
                <c:pt idx="70">
                  <c:v>1.5816169689517368</c:v>
                </c:pt>
                <c:pt idx="71">
                  <c:v>1.7134183830310481</c:v>
                </c:pt>
                <c:pt idx="72">
                  <c:v>1.8452197971103597</c:v>
                </c:pt>
                <c:pt idx="73">
                  <c:v>1.977021211189671</c:v>
                </c:pt>
                <c:pt idx="74">
                  <c:v>2.1088226252689823</c:v>
                </c:pt>
                <c:pt idx="75">
                  <c:v>2.2406240393482939</c:v>
                </c:pt>
                <c:pt idx="76">
                  <c:v>2.372425453427605</c:v>
                </c:pt>
                <c:pt idx="77">
                  <c:v>2.5042268675069166</c:v>
                </c:pt>
                <c:pt idx="78">
                  <c:v>2.6360282815862282</c:v>
                </c:pt>
                <c:pt idx="79">
                  <c:v>2.7678296956655393</c:v>
                </c:pt>
                <c:pt idx="80">
                  <c:v>2.8996311097448508</c:v>
                </c:pt>
              </c:numCache>
            </c:numRef>
          </c:xVal>
          <c:yVal>
            <c:numRef>
              <c:f>'[1]Míchaná 2.'!$O$17:$O$97</c:f>
              <c:numCache>
                <c:formatCode>General</c:formatCode>
                <c:ptCount val="81"/>
                <c:pt idx="0">
                  <c:v>0</c:v>
                </c:pt>
                <c:pt idx="1">
                  <c:v>0.70994955564177975</c:v>
                </c:pt>
                <c:pt idx="2">
                  <c:v>0.7499529577976437</c:v>
                </c:pt>
                <c:pt idx="3">
                  <c:v>0.76974465032090134</c:v>
                </c:pt>
                <c:pt idx="4">
                  <c:v>0.78080769364006919</c:v>
                </c:pt>
                <c:pt idx="5">
                  <c:v>0.78693455560491066</c:v>
                </c:pt>
                <c:pt idx="6">
                  <c:v>0.78987846219164515</c:v>
                </c:pt>
                <c:pt idx="7">
                  <c:v>0.79060304371311729</c:v>
                </c:pt>
                <c:pt idx="8">
                  <c:v>0.7896983084192597</c:v>
                </c:pt>
                <c:pt idx="9">
                  <c:v>0.78755336419675004</c:v>
                </c:pt>
                <c:pt idx="10">
                  <c:v>0.78443916933158098</c:v>
                </c:pt>
                <c:pt idx="11">
                  <c:v>0.78055241308136414</c:v>
                </c:pt>
                <c:pt idx="12">
                  <c:v>0.77604062689760867</c:v>
                </c:pt>
                <c:pt idx="13">
                  <c:v>0.7710174361444091</c:v>
                </c:pt>
                <c:pt idx="14">
                  <c:v>0.76557227797953886</c:v>
                </c:pt>
                <c:pt idx="15">
                  <c:v>0.7597768422521991</c:v>
                </c:pt>
                <c:pt idx="16">
                  <c:v>0.75368948389558954</c:v>
                </c:pt>
                <c:pt idx="17">
                  <c:v>0.74735833188812428</c:v>
                </c:pt>
                <c:pt idx="18">
                  <c:v>0.74082353355169228</c:v>
                </c:pt>
                <c:pt idx="19">
                  <c:v>0.73411890922239631</c:v>
                </c:pt>
                <c:pt idx="20">
                  <c:v>0.72727319504413679</c:v>
                </c:pt>
                <c:pt idx="21">
                  <c:v>0.7132535005243702</c:v>
                </c:pt>
                <c:pt idx="22">
                  <c:v>0.6989238007811478</c:v>
                </c:pt>
                <c:pt idx="23">
                  <c:v>0.68440488812917721</c:v>
                </c:pt>
                <c:pt idx="24">
                  <c:v>0.66978995974733535</c:v>
                </c:pt>
                <c:pt idx="25">
                  <c:v>0.65515191914816051</c:v>
                </c:pt>
                <c:pt idx="26">
                  <c:v>0.64054840188516615</c:v>
                </c:pt>
                <c:pt idx="27">
                  <c:v>0.62602533308811548</c:v>
                </c:pt>
                <c:pt idx="28">
                  <c:v>0.61161950711254109</c:v>
                </c:pt>
                <c:pt idx="29">
                  <c:v>0.59736049763802823</c:v>
                </c:pt>
                <c:pt idx="30">
                  <c:v>0.58327209814496173</c:v>
                </c:pt>
                <c:pt idx="31">
                  <c:v>0.5693734259284714</c:v>
                </c:pt>
                <c:pt idx="32">
                  <c:v>0.55567978046219169</c:v>
                </c:pt>
                <c:pt idx="33">
                  <c:v>0.54220331936463229</c:v>
                </c:pt>
                <c:pt idx="34">
                  <c:v>0.52895359686557042</c:v>
                </c:pt>
                <c:pt idx="35">
                  <c:v>0.51593799718873812</c:v>
                </c:pt>
                <c:pt idx="36">
                  <c:v>0.5031620866199058</c:v>
                </c:pt>
                <c:pt idx="37">
                  <c:v>0.49062990193580008</c:v>
                </c:pt>
                <c:pt idx="38">
                  <c:v>0.47834418850803156</c:v>
                </c:pt>
                <c:pt idx="39">
                  <c:v>0.46630659823016629</c:v>
                </c:pt>
                <c:pt idx="40">
                  <c:v>0.45451785508750869</c:v>
                </c:pt>
                <c:pt idx="41">
                  <c:v>0.44297789445578911</c:v>
                </c:pt>
                <c:pt idx="42">
                  <c:v>0.43168598091015709</c:v>
                </c:pt>
                <c:pt idx="43">
                  <c:v>0.4206408083334926</c:v>
                </c:pt>
                <c:pt idx="44">
                  <c:v>0.40984058535094881</c:v>
                </c:pt>
                <c:pt idx="45">
                  <c:v>0.39928310852710519</c:v>
                </c:pt>
                <c:pt idx="46">
                  <c:v>0.38896582530065571</c:v>
                </c:pt>
                <c:pt idx="47">
                  <c:v>0.37888588826810654</c:v>
                </c:pt>
                <c:pt idx="48">
                  <c:v>0.36904020213957278</c:v>
                </c:pt>
                <c:pt idx="49">
                  <c:v>0.35942546445934209</c:v>
                </c:pt>
                <c:pt idx="50">
                  <c:v>0.35003820099854122</c:v>
                </c:pt>
                <c:pt idx="51">
                  <c:v>0.34087479657726427</c:v>
                </c:pt>
                <c:pt idx="52">
                  <c:v>0.33193152195141851</c:v>
                </c:pt>
                <c:pt idx="53">
                  <c:v>0.32320455729960418</c:v>
                </c:pt>
                <c:pt idx="54">
                  <c:v>0.31469001276308906</c:v>
                </c:pt>
                <c:pt idx="55">
                  <c:v>0.30638394642392208</c:v>
                </c:pt>
                <c:pt idx="56">
                  <c:v>0.29828238004970042</c:v>
                </c:pt>
                <c:pt idx="57">
                  <c:v>0.29038131288631563</c:v>
                </c:pt>
                <c:pt idx="58">
                  <c:v>0.28267673374044994</c:v>
                </c:pt>
                <c:pt idx="59">
                  <c:v>0.27516463156028581</c:v>
                </c:pt>
                <c:pt idx="60">
                  <c:v>0.26784100469475208</c:v>
                </c:pt>
                <c:pt idx="61">
                  <c:v>0.26070186898774994</c:v>
                </c:pt>
                <c:pt idx="62">
                  <c:v>0.25374326484347859</c:v>
                </c:pt>
                <c:pt idx="63">
                  <c:v>0.24696126338161609</c:v>
                </c:pt>
                <c:pt idx="64">
                  <c:v>0.24035197178622705</c:v>
                </c:pt>
                <c:pt idx="65">
                  <c:v>0.23391153793947636</c:v>
                </c:pt>
                <c:pt idx="66">
                  <c:v>0.22763615442019031</c:v>
                </c:pt>
                <c:pt idx="67">
                  <c:v>0.22152206193777019</c:v>
                </c:pt>
                <c:pt idx="68">
                  <c:v>0.21556555226368088</c:v>
                </c:pt>
                <c:pt idx="69">
                  <c:v>0.20976297071554786</c:v>
                </c:pt>
                <c:pt idx="70">
                  <c:v>0.20411071824261856</c:v>
                </c:pt>
                <c:pt idx="71">
                  <c:v>0.17798251201870105</c:v>
                </c:pt>
                <c:pt idx="72">
                  <c:v>0.15510689743876344</c:v>
                </c:pt>
                <c:pt idx="73">
                  <c:v>0.13510230034066953</c:v>
                </c:pt>
                <c:pt idx="74">
                  <c:v>0.11762534940442028</c:v>
                </c:pt>
                <c:pt idx="75">
                  <c:v>0.1023691579240581</c:v>
                </c:pt>
                <c:pt idx="76">
                  <c:v>8.9060842608952487E-2</c:v>
                </c:pt>
                <c:pt idx="77">
                  <c:v>7.7458702830070239E-2</c:v>
                </c:pt>
                <c:pt idx="78">
                  <c:v>6.7349312947414239E-2</c:v>
                </c:pt>
                <c:pt idx="79">
                  <c:v>5.8544676434805883E-2</c:v>
                </c:pt>
                <c:pt idx="80">
                  <c:v>5.0879526286621332E-2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0F-4031-9A3C-F89DDBDE2814}"/>
            </c:ext>
          </c:extLst>
        </c:ser>
        <c:ser>
          <c:idx val="3"/>
          <c:order val="2"/>
          <c:tx>
            <c:strRef>
              <c:f>'[1]Náplňová 1.'!$N$14</c:f>
              <c:strCache>
                <c:ptCount val="1"/>
                <c:pt idx="0">
                  <c:v>DISPERZNÍ MODEL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'[1]Míchaná 2.'!$I$17:$I$97</c:f>
              <c:numCache>
                <c:formatCode>General</c:formatCode>
                <c:ptCount val="81"/>
                <c:pt idx="0">
                  <c:v>0</c:v>
                </c:pt>
                <c:pt idx="1">
                  <c:v>1.318014140793114E-2</c:v>
                </c:pt>
                <c:pt idx="2">
                  <c:v>2.6360282815862279E-2</c:v>
                </c:pt>
                <c:pt idx="3">
                  <c:v>3.9540424223793419E-2</c:v>
                </c:pt>
                <c:pt idx="4">
                  <c:v>5.2720565631724559E-2</c:v>
                </c:pt>
                <c:pt idx="5">
                  <c:v>6.5900707039655698E-2</c:v>
                </c:pt>
                <c:pt idx="6">
                  <c:v>7.9080848447586838E-2</c:v>
                </c:pt>
                <c:pt idx="7">
                  <c:v>9.2260989855517977E-2</c:v>
                </c:pt>
                <c:pt idx="8">
                  <c:v>0.10544113126344912</c:v>
                </c:pt>
                <c:pt idx="9">
                  <c:v>0.11862127267138026</c:v>
                </c:pt>
                <c:pt idx="10">
                  <c:v>0.1318014140793114</c:v>
                </c:pt>
                <c:pt idx="11">
                  <c:v>0.14498155548724254</c:v>
                </c:pt>
                <c:pt idx="12">
                  <c:v>0.15816169689517368</c:v>
                </c:pt>
                <c:pt idx="13">
                  <c:v>0.17134183830310482</c:v>
                </c:pt>
                <c:pt idx="14">
                  <c:v>0.18452197971103595</c:v>
                </c:pt>
                <c:pt idx="15">
                  <c:v>0.19770212111896709</c:v>
                </c:pt>
                <c:pt idx="16">
                  <c:v>0.21088226252689823</c:v>
                </c:pt>
                <c:pt idx="17">
                  <c:v>0.22406240393482937</c:v>
                </c:pt>
                <c:pt idx="18">
                  <c:v>0.23724254534276051</c:v>
                </c:pt>
                <c:pt idx="19">
                  <c:v>0.25042268675069168</c:v>
                </c:pt>
                <c:pt idx="20">
                  <c:v>0.26360282815862279</c:v>
                </c:pt>
                <c:pt idx="21">
                  <c:v>0.28996311097448507</c:v>
                </c:pt>
                <c:pt idx="22">
                  <c:v>0.31632339379034735</c:v>
                </c:pt>
                <c:pt idx="23">
                  <c:v>0.34268367660620963</c:v>
                </c:pt>
                <c:pt idx="24">
                  <c:v>0.36904395942207191</c:v>
                </c:pt>
                <c:pt idx="25">
                  <c:v>0.39540424223793419</c:v>
                </c:pt>
                <c:pt idx="26">
                  <c:v>0.42176452505379647</c:v>
                </c:pt>
                <c:pt idx="27">
                  <c:v>0.44812480786965875</c:v>
                </c:pt>
                <c:pt idx="28">
                  <c:v>0.47448509068552103</c:v>
                </c:pt>
                <c:pt idx="29">
                  <c:v>0.50084537350138336</c:v>
                </c:pt>
                <c:pt idx="30">
                  <c:v>0.52720565631724559</c:v>
                </c:pt>
                <c:pt idx="31">
                  <c:v>0.55356593913310792</c:v>
                </c:pt>
                <c:pt idx="32">
                  <c:v>0.57992622194897014</c:v>
                </c:pt>
                <c:pt idx="33">
                  <c:v>0.60628650476483248</c:v>
                </c:pt>
                <c:pt idx="34">
                  <c:v>0.6326467875806947</c:v>
                </c:pt>
                <c:pt idx="35">
                  <c:v>0.65900707039655704</c:v>
                </c:pt>
                <c:pt idx="36">
                  <c:v>0.68536735321241926</c:v>
                </c:pt>
                <c:pt idx="37">
                  <c:v>0.7117276360282816</c:v>
                </c:pt>
                <c:pt idx="38">
                  <c:v>0.73808791884414382</c:v>
                </c:pt>
                <c:pt idx="39">
                  <c:v>0.76444820166000615</c:v>
                </c:pt>
                <c:pt idx="40">
                  <c:v>0.79080848447586838</c:v>
                </c:pt>
                <c:pt idx="41">
                  <c:v>0.81716876729173071</c:v>
                </c:pt>
                <c:pt idx="42">
                  <c:v>0.84352905010759294</c:v>
                </c:pt>
                <c:pt idx="43">
                  <c:v>0.86988933292345527</c:v>
                </c:pt>
                <c:pt idx="44">
                  <c:v>0.8962496157393175</c:v>
                </c:pt>
                <c:pt idx="45">
                  <c:v>0.92260989855517983</c:v>
                </c:pt>
                <c:pt idx="46">
                  <c:v>0.94897018137104205</c:v>
                </c:pt>
                <c:pt idx="47">
                  <c:v>0.97533046418690439</c:v>
                </c:pt>
                <c:pt idx="48">
                  <c:v>1.0016907470027667</c:v>
                </c:pt>
                <c:pt idx="49">
                  <c:v>1.0280510298186289</c:v>
                </c:pt>
                <c:pt idx="50">
                  <c:v>1.0544113126344912</c:v>
                </c:pt>
                <c:pt idx="51">
                  <c:v>1.0807715954503534</c:v>
                </c:pt>
                <c:pt idx="52">
                  <c:v>1.1071318782662158</c:v>
                </c:pt>
                <c:pt idx="53">
                  <c:v>1.1334921610820781</c:v>
                </c:pt>
                <c:pt idx="54">
                  <c:v>1.1598524438979403</c:v>
                </c:pt>
                <c:pt idx="55">
                  <c:v>1.1862127267138025</c:v>
                </c:pt>
                <c:pt idx="56">
                  <c:v>1.212573009529665</c:v>
                </c:pt>
                <c:pt idx="57">
                  <c:v>1.2389332923455272</c:v>
                </c:pt>
                <c:pt idx="58">
                  <c:v>1.2652935751613894</c:v>
                </c:pt>
                <c:pt idx="59">
                  <c:v>1.2916538579772516</c:v>
                </c:pt>
                <c:pt idx="60">
                  <c:v>1.3180141407931141</c:v>
                </c:pt>
                <c:pt idx="61">
                  <c:v>1.3443744236089763</c:v>
                </c:pt>
                <c:pt idx="62">
                  <c:v>1.3707347064248385</c:v>
                </c:pt>
                <c:pt idx="63">
                  <c:v>1.3970949892407007</c:v>
                </c:pt>
                <c:pt idx="64">
                  <c:v>1.4234552720565632</c:v>
                </c:pt>
                <c:pt idx="65">
                  <c:v>1.4498155548724254</c:v>
                </c:pt>
                <c:pt idx="66">
                  <c:v>1.4761758376882876</c:v>
                </c:pt>
                <c:pt idx="67">
                  <c:v>1.5025361205041499</c:v>
                </c:pt>
                <c:pt idx="68">
                  <c:v>1.5288964033200123</c:v>
                </c:pt>
                <c:pt idx="69">
                  <c:v>1.5552566861358745</c:v>
                </c:pt>
                <c:pt idx="70">
                  <c:v>1.5816169689517368</c:v>
                </c:pt>
                <c:pt idx="71">
                  <c:v>1.7134183830310481</c:v>
                </c:pt>
                <c:pt idx="72">
                  <c:v>1.8452197971103597</c:v>
                </c:pt>
                <c:pt idx="73">
                  <c:v>1.977021211189671</c:v>
                </c:pt>
                <c:pt idx="74">
                  <c:v>2.1088226252689823</c:v>
                </c:pt>
                <c:pt idx="75">
                  <c:v>2.2406240393482939</c:v>
                </c:pt>
                <c:pt idx="76">
                  <c:v>2.372425453427605</c:v>
                </c:pt>
                <c:pt idx="77">
                  <c:v>2.5042268675069166</c:v>
                </c:pt>
                <c:pt idx="78">
                  <c:v>2.6360282815862282</c:v>
                </c:pt>
                <c:pt idx="79">
                  <c:v>2.7678296956655393</c:v>
                </c:pt>
                <c:pt idx="80">
                  <c:v>2.8996311097448508</c:v>
                </c:pt>
              </c:numCache>
            </c:numRef>
          </c:xVal>
          <c:yVal>
            <c:numRef>
              <c:f>'[1]Míchaná 2.'!$M$17:$M$97</c:f>
              <c:numCache>
                <c:formatCode>General</c:formatCode>
                <c:ptCount val="81"/>
                <c:pt idx="0">
                  <c:v>0</c:v>
                </c:pt>
                <c:pt idx="1">
                  <c:v>6.5826885426047068E-9</c:v>
                </c:pt>
                <c:pt idx="2">
                  <c:v>5.3695245330787559E-5</c:v>
                </c:pt>
                <c:pt idx="3">
                  <c:v>1.0786329816445226E-3</c:v>
                </c:pt>
                <c:pt idx="4">
                  <c:v>4.8268399169547919E-3</c:v>
                </c:pt>
                <c:pt idx="5">
                  <c:v>1.1846570126015003E-2</c:v>
                </c:pt>
                <c:pt idx="6">
                  <c:v>2.1532409502683383E-2</c:v>
                </c:pt>
                <c:pt idx="7">
                  <c:v>3.2965628162713582E-2</c:v>
                </c:pt>
                <c:pt idx="8">
                  <c:v>4.5336504583385846E-2</c:v>
                </c:pt>
                <c:pt idx="9">
                  <c:v>5.8047031162891581E-2</c:v>
                </c:pt>
                <c:pt idx="10">
                  <c:v>7.0692558989490506E-2</c:v>
                </c:pt>
                <c:pt idx="11">
                  <c:v>8.3015221061514557E-2</c:v>
                </c:pt>
                <c:pt idx="12">
                  <c:v>9.4860302686121237E-2</c:v>
                </c:pt>
                <c:pt idx="13">
                  <c:v>0.10614274700646387</c:v>
                </c:pt>
                <c:pt idx="14">
                  <c:v>0.11682335416267849</c:v>
                </c:pt>
                <c:pt idx="15">
                  <c:v>0.12689246802807475</c:v>
                </c:pt>
                <c:pt idx="16">
                  <c:v>0.1363590016033924</c:v>
                </c:pt>
                <c:pt idx="17">
                  <c:v>0.14524313436680364</c:v>
                </c:pt>
                <c:pt idx="18">
                  <c:v>0.1535714925024913</c:v>
                </c:pt>
                <c:pt idx="19">
                  <c:v>0.16137399456844212</c:v>
                </c:pt>
                <c:pt idx="20">
                  <c:v>0.16868181017431066</c:v>
                </c:pt>
                <c:pt idx="21">
                  <c:v>0.18193701643569937</c:v>
                </c:pt>
                <c:pt idx="22">
                  <c:v>0.19357321350812187</c:v>
                </c:pt>
                <c:pt idx="23">
                  <c:v>0.20380224843317707</c:v>
                </c:pt>
                <c:pt idx="24">
                  <c:v>0.21280873383748622</c:v>
                </c:pt>
                <c:pt idx="25">
                  <c:v>0.22075133415041909</c:v>
                </c:pt>
                <c:pt idx="26">
                  <c:v>0.22776559565207632</c:v>
                </c:pt>
                <c:pt idx="27">
                  <c:v>0.23396711848949861</c:v>
                </c:pt>
                <c:pt idx="28">
                  <c:v>0.2394545674291636</c:v>
                </c:pt>
                <c:pt idx="29">
                  <c:v>0.24431233822000553</c:v>
                </c:pt>
                <c:pt idx="30">
                  <c:v>0.2486128399396855</c:v>
                </c:pt>
                <c:pt idx="31">
                  <c:v>0.25241841439465051</c:v>
                </c:pt>
                <c:pt idx="32">
                  <c:v>0.25578293577872391</c:v>
                </c:pt>
                <c:pt idx="33">
                  <c:v>0.25875313842623288</c:v>
                </c:pt>
                <c:pt idx="34">
                  <c:v>0.26136971766745637</c:v>
                </c:pt>
                <c:pt idx="35">
                  <c:v>0.26366824324803478</c:v>
                </c:pt>
                <c:pt idx="36">
                  <c:v>0.26567991868334273</c:v>
                </c:pt>
                <c:pt idx="37">
                  <c:v>0.26743221421483432</c:v>
                </c:pt>
                <c:pt idx="38">
                  <c:v>0.26894939605619289</c:v>
                </c:pt>
                <c:pt idx="39">
                  <c:v>0.27025297042694613</c:v>
                </c:pt>
                <c:pt idx="40">
                  <c:v>0.27136205741650238</c:v>
                </c:pt>
                <c:pt idx="41">
                  <c:v>0.27229370690622701</c:v>
                </c:pt>
                <c:pt idx="42">
                  <c:v>0.2730631664975649</c:v>
                </c:pt>
                <c:pt idx="43">
                  <c:v>0.27368410955415329</c:v>
                </c:pt>
                <c:pt idx="44">
                  <c:v>0.27416882998208197</c:v>
                </c:pt>
                <c:pt idx="45">
                  <c:v>0.27452840917544385</c:v>
                </c:pt>
                <c:pt idx="46">
                  <c:v>0.27477285958729303</c:v>
                </c:pt>
                <c:pt idx="47">
                  <c:v>0.27491124860328464</c:v>
                </c:pt>
                <c:pt idx="48">
                  <c:v>0.27495180575993472</c:v>
                </c:pt>
                <c:pt idx="49">
                  <c:v>0.27490201583234808</c:v>
                </c:pt>
                <c:pt idx="50">
                  <c:v>0.27476869989414732</c:v>
                </c:pt>
                <c:pt idx="51">
                  <c:v>0.27455808610665305</c:v>
                </c:pt>
                <c:pt idx="52">
                  <c:v>0.2742758717103721</c:v>
                </c:pt>
                <c:pt idx="53">
                  <c:v>0.27392727745777007</c:v>
                </c:pt>
                <c:pt idx="54">
                  <c:v>0.27351709553274706</c:v>
                </c:pt>
                <c:pt idx="55">
                  <c:v>0.2730497318416571</c:v>
                </c:pt>
                <c:pt idx="56">
                  <c:v>0.27252924342707913</c:v>
                </c:pt>
                <c:pt idx="57">
                  <c:v>0.27195937164398054</c:v>
                </c:pt>
                <c:pt idx="58">
                  <c:v>0.27134357164448925</c:v>
                </c:pt>
                <c:pt idx="59">
                  <c:v>0.27068503863901411</c:v>
                </c:pt>
                <c:pt idx="60">
                  <c:v>0.26998673133534545</c:v>
                </c:pt>
                <c:pt idx="61">
                  <c:v>0.26925139290151395</c:v>
                </c:pt>
                <c:pt idx="62">
                  <c:v>0.2684815697508629</c:v>
                </c:pt>
                <c:pt idx="63">
                  <c:v>0.26767962840758908</c:v>
                </c:pt>
                <c:pt idx="64">
                  <c:v>0.26684777067675758</c:v>
                </c:pt>
                <c:pt idx="65">
                  <c:v>0.26598804731355158</c:v>
                </c:pt>
                <c:pt idx="66">
                  <c:v>0.265102370361472</c:v>
                </c:pt>
                <c:pt idx="67">
                  <c:v>0.26419252430771001</c:v>
                </c:pt>
                <c:pt idx="68">
                  <c:v>0.26326017618541964</c:v>
                </c:pt>
                <c:pt idx="69">
                  <c:v>0.2623068847366698</c:v>
                </c:pt>
                <c:pt idx="70">
                  <c:v>0.26133410873607016</c:v>
                </c:pt>
                <c:pt idx="71">
                  <c:v>0.25622291978155076</c:v>
                </c:pt>
                <c:pt idx="72">
                  <c:v>0.25079750303809389</c:v>
                </c:pt>
                <c:pt idx="73">
                  <c:v>0.24516311073500863</c:v>
                </c:pt>
                <c:pt idx="74">
                  <c:v>0.23939838576244937</c:v>
                </c:pt>
                <c:pt idx="75">
                  <c:v>0.23356281196205317</c:v>
                </c:pt>
                <c:pt idx="76">
                  <c:v>0.22770181487793506</c:v>
                </c:pt>
                <c:pt idx="77">
                  <c:v>0.22185033261998377</c:v>
                </c:pt>
                <c:pt idx="78">
                  <c:v>0.21603536557341502</c:v>
                </c:pt>
                <c:pt idx="79">
                  <c:v>0.21027782931580016</c:v>
                </c:pt>
                <c:pt idx="80">
                  <c:v>0.20459392257848324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0F-4031-9A3C-F89DDBDE2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20896"/>
        <c:axId val="334216976"/>
      </c:scatterChart>
      <c:valAx>
        <c:axId val="334220896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0.5413379513127865"/>
              <c:y val="0.922112211221122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334216976"/>
        <c:crosses val="autoZero"/>
        <c:crossBetween val="midCat"/>
        <c:majorUnit val="1"/>
        <c:minorUnit val="0.5"/>
      </c:valAx>
      <c:valAx>
        <c:axId val="3342169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 (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q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3332882358777664E-3"/>
              <c:y val="0.42129119998614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334220896"/>
        <c:crosses val="autoZero"/>
        <c:crossBetween val="midCat"/>
        <c:majorUnit val="0.5"/>
        <c:minorUnit val="0.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7692831344887407"/>
          <c:y val="0.11881222767946086"/>
          <c:w val="0.40932923540044835"/>
          <c:h val="0.266030268067391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56" l="0.75000000000000167" r="0.75000000000000167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447675</xdr:colOff>
      <xdr:row>11</xdr:row>
      <xdr:rowOff>157163</xdr:rowOff>
    </xdr:to>
    <xdr:pic>
      <xdr:nvPicPr>
        <xdr:cNvPr id="2" name="Picture 2" descr="https://hruska.vscht.cz/share/proxy/alfresco/api/node/workspace/SpacesStore/bd908c3e-504e-48cb-9cfc-ea57e492d3d1/content/thumbnails/imgpreview?c=force&amp;lastModified=imgpreview%3A1516004419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1971675" cy="210026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6</xdr:row>
      <xdr:rowOff>133350</xdr:rowOff>
    </xdr:from>
    <xdr:to>
      <xdr:col>14</xdr:col>
      <xdr:colOff>295275</xdr:colOff>
      <xdr:row>26</xdr:row>
      <xdr:rowOff>163830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90875" y="1504950"/>
          <a:ext cx="7772400" cy="3840480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27</xdr:row>
      <xdr:rowOff>47625</xdr:rowOff>
    </xdr:from>
    <xdr:to>
      <xdr:col>12</xdr:col>
      <xdr:colOff>638175</xdr:colOff>
      <xdr:row>29</xdr:row>
      <xdr:rowOff>185928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5419725"/>
          <a:ext cx="5372100" cy="519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14</xdr:row>
      <xdr:rowOff>161925</xdr:rowOff>
    </xdr:from>
    <xdr:to>
      <xdr:col>23</xdr:col>
      <xdr:colOff>295274</xdr:colOff>
      <xdr:row>34</xdr:row>
      <xdr:rowOff>47625</xdr:rowOff>
    </xdr:to>
    <xdr:graphicFrame macro="">
      <xdr:nvGraphicFramePr>
        <xdr:cNvPr id="10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37</xdr:col>
      <xdr:colOff>0</xdr:colOff>
      <xdr:row>5</xdr:row>
      <xdr:rowOff>0</xdr:rowOff>
    </xdr:from>
    <xdr:to>
      <xdr:col>38</xdr:col>
      <xdr:colOff>236811</xdr:colOff>
      <xdr:row>7</xdr:row>
      <xdr:rowOff>19867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28150" y="1057275"/>
          <a:ext cx="1227411" cy="429442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5</xdr:row>
      <xdr:rowOff>0</xdr:rowOff>
    </xdr:from>
    <xdr:to>
      <xdr:col>38</xdr:col>
      <xdr:colOff>236811</xdr:colOff>
      <xdr:row>7</xdr:row>
      <xdr:rowOff>19867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28150" y="1057275"/>
          <a:ext cx="1227411" cy="429442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104</xdr:row>
      <xdr:rowOff>142875</xdr:rowOff>
    </xdr:from>
    <xdr:to>
      <xdr:col>17</xdr:col>
      <xdr:colOff>29342</xdr:colOff>
      <xdr:row>107</xdr:row>
      <xdr:rowOff>1544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20231100"/>
          <a:ext cx="1229492" cy="4301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14</xdr:row>
      <xdr:rowOff>161925</xdr:rowOff>
    </xdr:from>
    <xdr:to>
      <xdr:col>22</xdr:col>
      <xdr:colOff>295274</xdr:colOff>
      <xdr:row>34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467492</xdr:colOff>
      <xdr:row>29</xdr:row>
      <xdr:rowOff>49169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0675"/>
          <a:ext cx="1229492" cy="430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465411</xdr:colOff>
      <xdr:row>29</xdr:row>
      <xdr:rowOff>48442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0675"/>
          <a:ext cx="1227411" cy="429442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98</xdr:row>
      <xdr:rowOff>133350</xdr:rowOff>
    </xdr:from>
    <xdr:to>
      <xdr:col>16</xdr:col>
      <xdr:colOff>10292</xdr:colOff>
      <xdr:row>100</xdr:row>
      <xdr:rowOff>182519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19069050"/>
          <a:ext cx="1229492" cy="430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yikt/Desktop/PLOCHA/Documents/Pedagogicka%20cinnost/Kultivacni%20techniky%20a%20modelovani%20bioprocesu/RTD/Protokoly/2017/Skupina%202/V&#253;po&#269;ty-tok-f&#225;z&#237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ibrační přímka"/>
      <sheetName val="Náplňová 1."/>
      <sheetName val="Náplňová 2."/>
      <sheetName val="Míchaná 1."/>
      <sheetName val="Míchaná 2."/>
      <sheetName val="Výsledky"/>
    </sheetNames>
    <sheetDataSet>
      <sheetData sheetId="0"/>
      <sheetData sheetId="1">
        <row r="14">
          <cell r="L14" t="str">
            <v>EXPERIMENT</v>
          </cell>
          <cell r="N14" t="str">
            <v>DISPERZNÍ MODEL</v>
          </cell>
        </row>
      </sheetData>
      <sheetData sheetId="2"/>
      <sheetData sheetId="3"/>
      <sheetData sheetId="4">
        <row r="14">
          <cell r="P14" t="str">
            <v>KASKÁDA MÍSIČU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1.318014140793114E-2</v>
          </cell>
          <cell r="L18">
            <v>0.78495491373428583</v>
          </cell>
          <cell r="M18">
            <v>6.5826885426047068E-9</v>
          </cell>
          <cell r="O18">
            <v>0.70994955564177975</v>
          </cell>
        </row>
        <row r="19">
          <cell r="I19">
            <v>2.6360282815862279E-2</v>
          </cell>
          <cell r="L19">
            <v>0.8119396128313392</v>
          </cell>
          <cell r="M19">
            <v>5.3695245330787559E-5</v>
          </cell>
          <cell r="O19">
            <v>0.7499529577976437</v>
          </cell>
        </row>
        <row r="20">
          <cell r="I20">
            <v>3.9540424223793419E-2</v>
          </cell>
          <cell r="L20">
            <v>0.8083416529517321</v>
          </cell>
          <cell r="M20">
            <v>1.0786329816445226E-3</v>
          </cell>
          <cell r="O20">
            <v>0.76974465032090134</v>
          </cell>
        </row>
        <row r="21">
          <cell r="I21">
            <v>5.2720565631724559E-2</v>
          </cell>
          <cell r="L21">
            <v>0.79874709327277971</v>
          </cell>
          <cell r="M21">
            <v>4.8268399169547919E-3</v>
          </cell>
          <cell r="O21">
            <v>0.78080769364006919</v>
          </cell>
        </row>
        <row r="22">
          <cell r="I22">
            <v>6.5900707039655698E-2</v>
          </cell>
          <cell r="L22">
            <v>0.79514913339317261</v>
          </cell>
          <cell r="M22">
            <v>1.1846570126015003E-2</v>
          </cell>
          <cell r="O22">
            <v>0.78693455560491066</v>
          </cell>
        </row>
        <row r="23">
          <cell r="I23">
            <v>7.9080848447586838E-2</v>
          </cell>
          <cell r="L23">
            <v>0.78315593379448223</v>
          </cell>
          <cell r="M23">
            <v>2.1532409502683383E-2</v>
          </cell>
          <cell r="O23">
            <v>0.78987846219164515</v>
          </cell>
        </row>
        <row r="24">
          <cell r="I24">
            <v>9.2260989855517977E-2</v>
          </cell>
          <cell r="L24">
            <v>0.79394981343330362</v>
          </cell>
          <cell r="M24">
            <v>3.2965628162713582E-2</v>
          </cell>
          <cell r="O24">
            <v>0.79060304371311729</v>
          </cell>
        </row>
        <row r="25">
          <cell r="I25">
            <v>0.10544113126344912</v>
          </cell>
          <cell r="L25">
            <v>0.77835865395500614</v>
          </cell>
          <cell r="M25">
            <v>4.5336504583385846E-2</v>
          </cell>
          <cell r="O25">
            <v>0.7896983084192597</v>
          </cell>
        </row>
        <row r="26">
          <cell r="I26">
            <v>0.11862127267138026</v>
          </cell>
          <cell r="L26">
            <v>0.76816443429611914</v>
          </cell>
          <cell r="M26">
            <v>5.8047031162891581E-2</v>
          </cell>
          <cell r="O26">
            <v>0.78755336419675004</v>
          </cell>
        </row>
        <row r="27">
          <cell r="I27">
            <v>0.1318014140793114</v>
          </cell>
          <cell r="L27">
            <v>0.75737055465729786</v>
          </cell>
          <cell r="M27">
            <v>7.0692558989490506E-2</v>
          </cell>
          <cell r="O27">
            <v>0.78443916933158098</v>
          </cell>
        </row>
        <row r="28">
          <cell r="I28">
            <v>0.14498155548724254</v>
          </cell>
          <cell r="L28">
            <v>0.75257327481782166</v>
          </cell>
          <cell r="M28">
            <v>8.3015221061514557E-2</v>
          </cell>
          <cell r="O28">
            <v>0.78055241308136414</v>
          </cell>
        </row>
        <row r="29">
          <cell r="I29">
            <v>0.15816169689517368</v>
          </cell>
          <cell r="L29">
            <v>0.74777599497834557</v>
          </cell>
          <cell r="M29">
            <v>9.4860302686121237E-2</v>
          </cell>
          <cell r="O29">
            <v>0.77604062689760867</v>
          </cell>
        </row>
        <row r="30">
          <cell r="I30">
            <v>0.17134183830310482</v>
          </cell>
          <cell r="L30">
            <v>0.73578279537965519</v>
          </cell>
          <cell r="M30">
            <v>0.10614274700646387</v>
          </cell>
          <cell r="O30">
            <v>0.7710174361444091</v>
          </cell>
        </row>
        <row r="31">
          <cell r="I31">
            <v>0.18452197971103595</v>
          </cell>
          <cell r="L31">
            <v>0.73098551554017899</v>
          </cell>
          <cell r="M31">
            <v>0.11682335416267849</v>
          </cell>
          <cell r="O31">
            <v>0.76557227797953886</v>
          </cell>
        </row>
        <row r="32">
          <cell r="I32">
            <v>0.19770212111896709</v>
          </cell>
          <cell r="L32">
            <v>0.72019163590135782</v>
          </cell>
          <cell r="M32">
            <v>0.12689246802807475</v>
          </cell>
          <cell r="O32">
            <v>0.7597768422521991</v>
          </cell>
        </row>
        <row r="33">
          <cell r="I33">
            <v>0.21088226252689823</v>
          </cell>
          <cell r="L33">
            <v>0.71359537612207791</v>
          </cell>
          <cell r="M33">
            <v>0.1363590016033924</v>
          </cell>
          <cell r="O33">
            <v>0.75368948389558954</v>
          </cell>
        </row>
        <row r="34">
          <cell r="I34">
            <v>0.22406240393482937</v>
          </cell>
          <cell r="L34">
            <v>0.70819843630266743</v>
          </cell>
          <cell r="M34">
            <v>0.14524313436680364</v>
          </cell>
          <cell r="O34">
            <v>0.74735833188812428</v>
          </cell>
        </row>
        <row r="35">
          <cell r="I35">
            <v>0.23724254534276051</v>
          </cell>
          <cell r="L35">
            <v>0.69860387662371504</v>
          </cell>
          <cell r="M35">
            <v>0.1535714925024913</v>
          </cell>
          <cell r="O35">
            <v>0.74082353355169228</v>
          </cell>
        </row>
        <row r="36">
          <cell r="I36">
            <v>0.25042268675069168</v>
          </cell>
          <cell r="L36">
            <v>0.69140795686450085</v>
          </cell>
          <cell r="M36">
            <v>0.16137399456844212</v>
          </cell>
          <cell r="O36">
            <v>0.73411890922239631</v>
          </cell>
        </row>
        <row r="37">
          <cell r="I37">
            <v>0.26360282815862279</v>
          </cell>
          <cell r="L37">
            <v>0.68181339718554845</v>
          </cell>
          <cell r="M37">
            <v>0.16868181017431066</v>
          </cell>
          <cell r="O37">
            <v>0.72727319504413679</v>
          </cell>
        </row>
        <row r="38">
          <cell r="I38">
            <v>0.28996311097448507</v>
          </cell>
          <cell r="L38">
            <v>0.66862087762698907</v>
          </cell>
          <cell r="M38">
            <v>0.18193701643569937</v>
          </cell>
          <cell r="O38">
            <v>0.7132535005243702</v>
          </cell>
        </row>
        <row r="39">
          <cell r="I39">
            <v>0.31632339379034735</v>
          </cell>
          <cell r="L39">
            <v>0.64223583850987009</v>
          </cell>
          <cell r="M39">
            <v>0.19357321350812187</v>
          </cell>
          <cell r="O39">
            <v>0.6989238007811478</v>
          </cell>
        </row>
        <row r="40">
          <cell r="I40">
            <v>0.34268367660620963</v>
          </cell>
          <cell r="L40">
            <v>0.63024263891117971</v>
          </cell>
          <cell r="M40">
            <v>0.20380224843317707</v>
          </cell>
          <cell r="O40">
            <v>0.68440488812917721</v>
          </cell>
        </row>
        <row r="41">
          <cell r="I41">
            <v>0.36904395942207191</v>
          </cell>
          <cell r="L41">
            <v>0.62244705917203114</v>
          </cell>
          <cell r="M41">
            <v>0.21280873383748622</v>
          </cell>
          <cell r="O41">
            <v>0.66978995974733535</v>
          </cell>
        </row>
        <row r="42">
          <cell r="I42">
            <v>0.39540424223793419</v>
          </cell>
          <cell r="L42">
            <v>0.60325793981412645</v>
          </cell>
          <cell r="M42">
            <v>0.22075133415041909</v>
          </cell>
          <cell r="O42">
            <v>0.65515191914816051</v>
          </cell>
        </row>
        <row r="43">
          <cell r="I43">
            <v>0.42176452505379647</v>
          </cell>
          <cell r="L43">
            <v>0.59306372015523967</v>
          </cell>
          <cell r="M43">
            <v>0.22776559565207632</v>
          </cell>
          <cell r="O43">
            <v>0.64054840188516615</v>
          </cell>
        </row>
        <row r="44">
          <cell r="I44">
            <v>0.44812480786965875</v>
          </cell>
          <cell r="L44">
            <v>0.57867188063681119</v>
          </cell>
          <cell r="M44">
            <v>0.23396711848949861</v>
          </cell>
          <cell r="O44">
            <v>0.62602533308811548</v>
          </cell>
        </row>
        <row r="45">
          <cell r="I45">
            <v>0.47448509068552103</v>
          </cell>
          <cell r="L45">
            <v>0.56128174121871011</v>
          </cell>
          <cell r="M45">
            <v>0.2394545674291636</v>
          </cell>
          <cell r="O45">
            <v>0.61161950711254109</v>
          </cell>
        </row>
        <row r="46">
          <cell r="I46">
            <v>0.50084537350138336</v>
          </cell>
          <cell r="L46">
            <v>0.54808922166015062</v>
          </cell>
          <cell r="M46">
            <v>0.24431233822000553</v>
          </cell>
          <cell r="O46">
            <v>0.59736049763802823</v>
          </cell>
        </row>
        <row r="47">
          <cell r="I47">
            <v>0.52720565631724559</v>
          </cell>
          <cell r="L47">
            <v>0.53069908224204965</v>
          </cell>
          <cell r="M47">
            <v>0.2486128399396855</v>
          </cell>
          <cell r="O47">
            <v>0.58327209814496173</v>
          </cell>
        </row>
        <row r="48">
          <cell r="I48">
            <v>0.55356593913310792</v>
          </cell>
          <cell r="L48">
            <v>0.52050486258316275</v>
          </cell>
          <cell r="M48">
            <v>0.25241841439465051</v>
          </cell>
          <cell r="O48">
            <v>0.5693734259284714</v>
          </cell>
        </row>
        <row r="49">
          <cell r="I49">
            <v>0.57992622194897014</v>
          </cell>
          <cell r="L49">
            <v>0.50371438314499628</v>
          </cell>
          <cell r="M49">
            <v>0.25578293577872391</v>
          </cell>
          <cell r="O49">
            <v>0.55567978046219169</v>
          </cell>
        </row>
        <row r="50">
          <cell r="I50">
            <v>0.60628650476483248</v>
          </cell>
          <cell r="L50">
            <v>0.49411982346604394</v>
          </cell>
          <cell r="M50">
            <v>0.25875313842623288</v>
          </cell>
          <cell r="O50">
            <v>0.54220331936463229</v>
          </cell>
        </row>
        <row r="51">
          <cell r="I51">
            <v>0.6326467875806947</v>
          </cell>
          <cell r="L51">
            <v>0.47912832396768101</v>
          </cell>
          <cell r="M51">
            <v>0.26136971766745637</v>
          </cell>
          <cell r="O51">
            <v>0.52895359686557042</v>
          </cell>
        </row>
        <row r="52">
          <cell r="I52">
            <v>0.65900707039655704</v>
          </cell>
          <cell r="L52">
            <v>0.47313172416833571</v>
          </cell>
          <cell r="M52">
            <v>0.26366824324803478</v>
          </cell>
          <cell r="O52">
            <v>0.51593799718873812</v>
          </cell>
        </row>
        <row r="53">
          <cell r="I53">
            <v>0.68536735321241926</v>
          </cell>
          <cell r="L53">
            <v>0.45933954462984183</v>
          </cell>
          <cell r="M53">
            <v>0.26567991868334273</v>
          </cell>
          <cell r="O53">
            <v>0.5031620866199058</v>
          </cell>
        </row>
        <row r="54">
          <cell r="I54">
            <v>0.7117276360282816</v>
          </cell>
          <cell r="L54">
            <v>0.44974498495088949</v>
          </cell>
          <cell r="M54">
            <v>0.26743221421483432</v>
          </cell>
          <cell r="O54">
            <v>0.49062990193580008</v>
          </cell>
        </row>
        <row r="55">
          <cell r="I55">
            <v>0.73808791884414382</v>
          </cell>
          <cell r="L55">
            <v>0.43775178535219911</v>
          </cell>
          <cell r="M55">
            <v>0.26894939605619289</v>
          </cell>
          <cell r="O55">
            <v>0.47834418850803156</v>
          </cell>
        </row>
        <row r="56">
          <cell r="I56">
            <v>0.76444820166000615</v>
          </cell>
          <cell r="L56">
            <v>0.42695790571337772</v>
          </cell>
          <cell r="M56">
            <v>0.27025297042694613</v>
          </cell>
          <cell r="O56">
            <v>0.46630659823016629</v>
          </cell>
        </row>
        <row r="57">
          <cell r="I57">
            <v>0.79080848447586838</v>
          </cell>
          <cell r="L57">
            <v>0.41616402607455633</v>
          </cell>
          <cell r="M57">
            <v>0.27136205741650238</v>
          </cell>
          <cell r="O57">
            <v>0.45451785508750869</v>
          </cell>
        </row>
        <row r="58">
          <cell r="I58">
            <v>0.81716876729173071</v>
          </cell>
          <cell r="L58">
            <v>0.40896810631534225</v>
          </cell>
          <cell r="M58">
            <v>0.27229370690622701</v>
          </cell>
          <cell r="O58">
            <v>0.44297789445578911</v>
          </cell>
        </row>
        <row r="59">
          <cell r="I59">
            <v>0.84352905010759294</v>
          </cell>
          <cell r="L59">
            <v>0.39577558675678276</v>
          </cell>
          <cell r="M59">
            <v>0.2730631664975649</v>
          </cell>
          <cell r="O59">
            <v>0.43168598091015709</v>
          </cell>
        </row>
        <row r="60">
          <cell r="I60">
            <v>0.86988933292345527</v>
          </cell>
          <cell r="L60">
            <v>0.38558136709789598</v>
          </cell>
          <cell r="M60">
            <v>0.27368410955415329</v>
          </cell>
          <cell r="O60">
            <v>0.4206408083334926</v>
          </cell>
        </row>
        <row r="61">
          <cell r="I61">
            <v>0.8962496157393175</v>
          </cell>
          <cell r="L61">
            <v>0.37478748745907459</v>
          </cell>
          <cell r="M61">
            <v>0.27416882998208197</v>
          </cell>
          <cell r="O61">
            <v>0.40984058535094881</v>
          </cell>
        </row>
        <row r="62">
          <cell r="I62">
            <v>0.92260989855517983</v>
          </cell>
          <cell r="L62">
            <v>0.35979598796071155</v>
          </cell>
          <cell r="M62">
            <v>0.27452840917544385</v>
          </cell>
          <cell r="O62">
            <v>0.39928310852710519</v>
          </cell>
        </row>
        <row r="63">
          <cell r="I63">
            <v>0.94897018137104205</v>
          </cell>
          <cell r="L63">
            <v>0.35439904814130091</v>
          </cell>
          <cell r="M63">
            <v>0.27477285958729303</v>
          </cell>
          <cell r="O63">
            <v>0.38896582530065571</v>
          </cell>
        </row>
        <row r="64">
          <cell r="I64">
            <v>0.97533046418690439</v>
          </cell>
          <cell r="L64">
            <v>0.34540414844228323</v>
          </cell>
          <cell r="M64">
            <v>0.27491124860328464</v>
          </cell>
          <cell r="O64">
            <v>0.37888588826810654</v>
          </cell>
        </row>
        <row r="65">
          <cell r="I65">
            <v>1.0016907470027667</v>
          </cell>
          <cell r="L65">
            <v>0.33700890872319994</v>
          </cell>
          <cell r="M65">
            <v>0.27495180575993472</v>
          </cell>
          <cell r="O65">
            <v>0.36904020213957278</v>
          </cell>
        </row>
        <row r="66">
          <cell r="I66">
            <v>1.0280510298186289</v>
          </cell>
          <cell r="L66">
            <v>0.33101230892385469</v>
          </cell>
          <cell r="M66">
            <v>0.27490201583234808</v>
          </cell>
          <cell r="O66">
            <v>0.35942546445934209</v>
          </cell>
        </row>
        <row r="67">
          <cell r="I67">
            <v>1.0544113126344912</v>
          </cell>
          <cell r="L67">
            <v>0.3220174092248369</v>
          </cell>
          <cell r="M67">
            <v>0.27476869989414732</v>
          </cell>
          <cell r="O67">
            <v>0.35003820099854122</v>
          </cell>
        </row>
        <row r="68">
          <cell r="I68">
            <v>1.0807715954503534</v>
          </cell>
          <cell r="L68">
            <v>0.31242284954588456</v>
          </cell>
          <cell r="M68">
            <v>0.27455808610665305</v>
          </cell>
          <cell r="O68">
            <v>0.34087479657726427</v>
          </cell>
        </row>
        <row r="69">
          <cell r="I69">
            <v>1.1071318782662158</v>
          </cell>
          <cell r="L69">
            <v>0.30642624974653937</v>
          </cell>
          <cell r="M69">
            <v>0.2742758717103721</v>
          </cell>
          <cell r="O69">
            <v>0.33193152195141851</v>
          </cell>
        </row>
        <row r="70">
          <cell r="I70">
            <v>1.1334921610820781</v>
          </cell>
          <cell r="L70">
            <v>0.29443305014784898</v>
          </cell>
          <cell r="M70">
            <v>0.27392727745777007</v>
          </cell>
          <cell r="O70">
            <v>0.32320455729960418</v>
          </cell>
        </row>
        <row r="71">
          <cell r="I71">
            <v>1.1598524438979403</v>
          </cell>
          <cell r="L71">
            <v>0.30042964994719423</v>
          </cell>
          <cell r="M71">
            <v>0.27351709553274706</v>
          </cell>
          <cell r="O71">
            <v>0.31469001276308906</v>
          </cell>
        </row>
        <row r="72">
          <cell r="I72">
            <v>1.1862127267138025</v>
          </cell>
          <cell r="L72">
            <v>0.279441550649486</v>
          </cell>
          <cell r="M72">
            <v>0.2730497318416571</v>
          </cell>
          <cell r="O72">
            <v>0.30638394642392208</v>
          </cell>
        </row>
        <row r="73">
          <cell r="I73">
            <v>1.212573009529665</v>
          </cell>
          <cell r="L73">
            <v>0.27164597091033726</v>
          </cell>
          <cell r="M73">
            <v>0.27252924342707913</v>
          </cell>
          <cell r="O73">
            <v>0.29828238004970042</v>
          </cell>
        </row>
        <row r="74">
          <cell r="I74">
            <v>1.2389332923455272</v>
          </cell>
          <cell r="L74">
            <v>0.26684869107086112</v>
          </cell>
          <cell r="M74">
            <v>0.27195937164398054</v>
          </cell>
          <cell r="O74">
            <v>0.29038131288631563</v>
          </cell>
        </row>
        <row r="75">
          <cell r="I75">
            <v>1.2652935751613894</v>
          </cell>
          <cell r="L75">
            <v>0.25905311133171233</v>
          </cell>
          <cell r="M75">
            <v>0.27134357164448925</v>
          </cell>
          <cell r="O75">
            <v>0.28267673374044994</v>
          </cell>
        </row>
        <row r="76">
          <cell r="I76">
            <v>1.2916538579772516</v>
          </cell>
          <cell r="L76">
            <v>0.25185719157249814</v>
          </cell>
          <cell r="M76">
            <v>0.27068503863901411</v>
          </cell>
          <cell r="O76">
            <v>0.27516463156028581</v>
          </cell>
        </row>
        <row r="77">
          <cell r="I77">
            <v>1.3180141407931141</v>
          </cell>
          <cell r="L77">
            <v>0.2446612718132839</v>
          </cell>
          <cell r="M77">
            <v>0.26998673133534545</v>
          </cell>
          <cell r="O77">
            <v>0.26784100469475208</v>
          </cell>
        </row>
        <row r="78">
          <cell r="I78">
            <v>1.3443744236089763</v>
          </cell>
          <cell r="L78">
            <v>0.23806501203400418</v>
          </cell>
          <cell r="M78">
            <v>0.26925139290151395</v>
          </cell>
          <cell r="O78">
            <v>0.26070186898774994</v>
          </cell>
        </row>
        <row r="79">
          <cell r="I79">
            <v>1.3707347064248385</v>
          </cell>
          <cell r="L79">
            <v>0.23266807221459349</v>
          </cell>
          <cell r="M79">
            <v>0.2684815697508629</v>
          </cell>
          <cell r="O79">
            <v>0.25374326484347859</v>
          </cell>
        </row>
        <row r="80">
          <cell r="I80">
            <v>1.3970949892407007</v>
          </cell>
          <cell r="L80">
            <v>0.22547215245537924</v>
          </cell>
          <cell r="M80">
            <v>0.26767962840758908</v>
          </cell>
          <cell r="O80">
            <v>0.24696126338161609</v>
          </cell>
        </row>
        <row r="81">
          <cell r="I81">
            <v>1.4234552720565632</v>
          </cell>
          <cell r="L81">
            <v>0.2200752126359686</v>
          </cell>
          <cell r="M81">
            <v>0.26684777067675758</v>
          </cell>
          <cell r="O81">
            <v>0.24035197178622705</v>
          </cell>
        </row>
        <row r="82">
          <cell r="I82">
            <v>1.4498155548724254</v>
          </cell>
          <cell r="L82">
            <v>0.21587759277642693</v>
          </cell>
          <cell r="M82">
            <v>0.26598804731355158</v>
          </cell>
          <cell r="O82">
            <v>0.23391153793947636</v>
          </cell>
        </row>
        <row r="83">
          <cell r="I83">
            <v>1.4761758376882876</v>
          </cell>
          <cell r="L83">
            <v>0.20988099297708177</v>
          </cell>
          <cell r="M83">
            <v>0.265102370361472</v>
          </cell>
          <cell r="O83">
            <v>0.22763615442019031</v>
          </cell>
        </row>
        <row r="84">
          <cell r="I84">
            <v>1.5025361205041499</v>
          </cell>
          <cell r="L84">
            <v>0.20268507321786752</v>
          </cell>
          <cell r="M84">
            <v>0.26419252430771001</v>
          </cell>
          <cell r="O84">
            <v>0.22152206193777019</v>
          </cell>
        </row>
        <row r="85">
          <cell r="I85">
            <v>1.5288964033200123</v>
          </cell>
          <cell r="L85">
            <v>0.20028643329812945</v>
          </cell>
          <cell r="M85">
            <v>0.26326017618541964</v>
          </cell>
          <cell r="O85">
            <v>0.21556555226368088</v>
          </cell>
        </row>
        <row r="86">
          <cell r="I86">
            <v>1.5552566861358745</v>
          </cell>
          <cell r="L86">
            <v>0.18889289367937359</v>
          </cell>
          <cell r="M86">
            <v>0.2623068847366698</v>
          </cell>
          <cell r="O86">
            <v>0.20976297071554786</v>
          </cell>
        </row>
        <row r="87">
          <cell r="I87">
            <v>1.5816169689517368</v>
          </cell>
          <cell r="L87">
            <v>0.18949255365930812</v>
          </cell>
          <cell r="M87">
            <v>0.26133410873607016</v>
          </cell>
          <cell r="O87">
            <v>0.20411071824261856</v>
          </cell>
        </row>
        <row r="88">
          <cell r="I88">
            <v>1.7134183830310481</v>
          </cell>
          <cell r="L88">
            <v>0.15711091474284405</v>
          </cell>
          <cell r="M88">
            <v>0.25622291978155076</v>
          </cell>
          <cell r="O88">
            <v>0.17798251201870105</v>
          </cell>
        </row>
        <row r="89">
          <cell r="I89">
            <v>1.8452197971103597</v>
          </cell>
          <cell r="L89">
            <v>0.1433187352043501</v>
          </cell>
          <cell r="M89">
            <v>0.25079750303809389</v>
          </cell>
          <cell r="O89">
            <v>0.15510689743876344</v>
          </cell>
        </row>
        <row r="90">
          <cell r="I90">
            <v>1.977021211189671</v>
          </cell>
          <cell r="L90">
            <v>0.12412961584644552</v>
          </cell>
          <cell r="M90">
            <v>0.24516311073500863</v>
          </cell>
          <cell r="O90">
            <v>0.13510230034066953</v>
          </cell>
        </row>
        <row r="91">
          <cell r="I91">
            <v>2.1088226252689823</v>
          </cell>
          <cell r="L91">
            <v>0.10733913640827895</v>
          </cell>
          <cell r="M91">
            <v>0.23939838576244937</v>
          </cell>
          <cell r="O91">
            <v>0.11762534940442028</v>
          </cell>
        </row>
        <row r="92">
          <cell r="I92">
            <v>2.2406240393482939</v>
          </cell>
          <cell r="L92">
            <v>9.0548656970112426E-2</v>
          </cell>
          <cell r="M92">
            <v>0.23356281196205317</v>
          </cell>
          <cell r="O92">
            <v>0.1023691579240581</v>
          </cell>
        </row>
        <row r="93">
          <cell r="I93">
            <v>2.372425453427605</v>
          </cell>
          <cell r="L93">
            <v>8.0354437311225588E-2</v>
          </cell>
          <cell r="M93">
            <v>0.22770181487793506</v>
          </cell>
          <cell r="O93">
            <v>8.9060842608952487E-2</v>
          </cell>
        </row>
        <row r="94">
          <cell r="I94">
            <v>2.5042268675069166</v>
          </cell>
          <cell r="L94">
            <v>7.1959197592142324E-2</v>
          </cell>
          <cell r="M94">
            <v>0.22185033261998377</v>
          </cell>
          <cell r="O94">
            <v>7.7458702830070239E-2</v>
          </cell>
        </row>
        <row r="95">
          <cell r="I95">
            <v>2.6360282815862282</v>
          </cell>
          <cell r="L95">
            <v>6.2964297893124535E-2</v>
          </cell>
          <cell r="M95">
            <v>0.21603536557341502</v>
          </cell>
          <cell r="O95">
            <v>6.7349312947414239E-2</v>
          </cell>
        </row>
        <row r="96">
          <cell r="I96">
            <v>2.7678296956655393</v>
          </cell>
          <cell r="L96">
            <v>5.5768378133910293E-2</v>
          </cell>
          <cell r="M96">
            <v>0.21027782931580016</v>
          </cell>
          <cell r="O96">
            <v>5.8544676434805883E-2</v>
          </cell>
        </row>
        <row r="97">
          <cell r="I97">
            <v>2.8996311097448508</v>
          </cell>
          <cell r="L97">
            <v>5.0371438314499632E-2</v>
          </cell>
          <cell r="M97">
            <v>0.20459392257848324</v>
          </cell>
          <cell r="O97">
            <v>5.0879526286621332E-2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tabSelected="1" workbookViewId="0">
      <selection activeCell="J33" sqref="J33"/>
    </sheetView>
  </sheetViews>
  <sheetFormatPr defaultRowHeight="15" x14ac:dyDescent="0.2"/>
  <sheetData>
    <row r="4" spans="6:6" ht="33" x14ac:dyDescent="0.45">
      <c r="F4" s="101" t="s">
        <v>66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72"/>
  <sheetViews>
    <sheetView topLeftCell="A97" workbookViewId="0">
      <selection activeCell="R115" sqref="R115"/>
    </sheetView>
  </sheetViews>
  <sheetFormatPr defaultColWidth="11.5546875" defaultRowHeight="15" x14ac:dyDescent="0.2"/>
  <cols>
    <col min="1" max="1" width="8.5546875" customWidth="1"/>
    <col min="2" max="2" width="11.88671875" customWidth="1"/>
    <col min="3" max="3" width="6.21875" customWidth="1"/>
    <col min="4" max="4" width="8.33203125" customWidth="1"/>
    <col min="5" max="5" width="9.5546875" bestFit="1" customWidth="1"/>
    <col min="6" max="7" width="7.6640625" customWidth="1"/>
    <col min="8" max="8" width="11.109375" customWidth="1"/>
    <col min="9" max="9" width="12" customWidth="1"/>
    <col min="10" max="10" width="10.6640625" customWidth="1"/>
    <col min="11" max="12" width="11.5546875" customWidth="1"/>
    <col min="13" max="13" width="9.109375" customWidth="1"/>
    <col min="14" max="15" width="11.5546875" customWidth="1"/>
    <col min="16" max="16" width="13.109375" customWidth="1"/>
    <col min="17" max="17" width="11.88671875" customWidth="1"/>
    <col min="18" max="41" width="11.5546875" customWidth="1"/>
    <col min="42" max="42" width="21" bestFit="1" customWidth="1"/>
    <col min="43" max="49" width="11.5546875" customWidth="1"/>
    <col min="50" max="50" width="21" bestFit="1" customWidth="1"/>
  </cols>
  <sheetData>
    <row r="1" spans="1:86" ht="15.75" x14ac:dyDescent="0.2">
      <c r="D1" s="60"/>
      <c r="E1" s="61"/>
      <c r="F1" s="62"/>
      <c r="G1" s="62"/>
      <c r="H1" s="62"/>
      <c r="J1" s="102" t="s">
        <v>36</v>
      </c>
      <c r="K1" s="102"/>
      <c r="L1" s="102"/>
    </row>
    <row r="2" spans="1:86" ht="18" x14ac:dyDescent="0.2">
      <c r="D2" s="60"/>
      <c r="E2" s="23"/>
      <c r="F2" s="60"/>
      <c r="G2" s="152"/>
      <c r="H2" s="153"/>
      <c r="I2" s="1"/>
      <c r="J2" s="127" t="s">
        <v>1</v>
      </c>
      <c r="K2" s="127"/>
      <c r="L2" s="127"/>
      <c r="M2" s="2"/>
      <c r="N2" s="2"/>
      <c r="O2" s="2"/>
      <c r="P2" s="2"/>
      <c r="Q2" s="2"/>
      <c r="R2" s="80"/>
      <c r="AJ2" s="108" t="s">
        <v>45</v>
      </c>
      <c r="AK2" s="102"/>
      <c r="AL2" s="102"/>
      <c r="AM2" s="102"/>
      <c r="AN2" s="102"/>
      <c r="AO2" s="102"/>
      <c r="AP2" s="102"/>
      <c r="AQ2" s="29"/>
      <c r="AR2" s="108" t="s">
        <v>46</v>
      </c>
      <c r="AS2" s="102"/>
      <c r="AT2" s="102"/>
      <c r="AU2" s="102"/>
      <c r="AV2" s="102"/>
      <c r="AW2" s="102"/>
      <c r="AX2" s="102"/>
      <c r="AY2" s="29"/>
      <c r="AZ2" s="108" t="s">
        <v>47</v>
      </c>
      <c r="BA2" s="102"/>
      <c r="BB2" s="102"/>
      <c r="BC2" s="102"/>
      <c r="BD2" s="102"/>
      <c r="BE2" s="102"/>
      <c r="BF2" s="102"/>
      <c r="BJ2" s="158"/>
      <c r="BK2" s="102"/>
      <c r="BL2" s="102"/>
      <c r="BM2" s="102"/>
      <c r="BN2" s="102"/>
      <c r="BO2" s="102"/>
      <c r="BP2" s="102"/>
      <c r="BS2" s="158"/>
      <c r="BT2" s="102"/>
      <c r="BU2" s="102"/>
      <c r="BV2" s="102"/>
      <c r="BW2" s="102"/>
      <c r="BX2" s="102"/>
      <c r="BY2" s="102"/>
      <c r="CB2" s="158"/>
      <c r="CC2" s="102"/>
      <c r="CD2" s="102"/>
      <c r="CE2" s="102"/>
      <c r="CF2" s="102"/>
      <c r="CG2" s="102"/>
      <c r="CH2" s="102"/>
    </row>
    <row r="3" spans="1:86" ht="18" x14ac:dyDescent="0.2">
      <c r="D3" s="3"/>
      <c r="E3" s="3"/>
      <c r="F3" s="3"/>
      <c r="G3" s="3"/>
      <c r="H3" s="4"/>
      <c r="I3" s="3"/>
      <c r="J3" s="1"/>
      <c r="K3" s="1"/>
      <c r="L3" s="1"/>
      <c r="P3" s="2"/>
      <c r="Q3" s="2"/>
      <c r="AD3" s="2"/>
      <c r="AE3" s="2"/>
      <c r="AF3" s="2"/>
      <c r="AI3" s="29"/>
      <c r="AJ3" s="102"/>
      <c r="AK3" s="102"/>
      <c r="AL3" s="102"/>
      <c r="AM3" s="102"/>
      <c r="AN3" s="102"/>
      <c r="AO3" s="102"/>
      <c r="AP3" s="102"/>
      <c r="AQ3" s="29"/>
      <c r="AR3" s="102"/>
      <c r="AS3" s="102"/>
      <c r="AT3" s="102"/>
      <c r="AU3" s="102"/>
      <c r="AV3" s="102"/>
      <c r="AW3" s="102"/>
      <c r="AX3" s="102"/>
      <c r="AY3" s="29"/>
      <c r="AZ3" s="102"/>
      <c r="BA3" s="102"/>
      <c r="BB3" s="102"/>
      <c r="BC3" s="102"/>
      <c r="BD3" s="102"/>
      <c r="BE3" s="102"/>
      <c r="BF3" s="102"/>
      <c r="BJ3" s="102"/>
      <c r="BK3" s="102"/>
      <c r="BL3" s="102"/>
      <c r="BM3" s="102"/>
      <c r="BN3" s="102"/>
      <c r="BO3" s="102"/>
      <c r="BP3" s="102"/>
      <c r="BS3" s="102"/>
      <c r="BT3" s="102"/>
      <c r="BU3" s="102"/>
      <c r="BV3" s="102"/>
      <c r="BW3" s="102"/>
      <c r="BX3" s="102"/>
      <c r="BY3" s="102"/>
      <c r="CB3" s="102"/>
      <c r="CC3" s="102"/>
      <c r="CD3" s="102"/>
      <c r="CE3" s="102"/>
      <c r="CF3" s="102"/>
      <c r="CG3" s="102"/>
      <c r="CH3" s="102"/>
    </row>
    <row r="4" spans="1:86" ht="15.75" x14ac:dyDescent="0.25">
      <c r="B4" s="29" t="s">
        <v>32</v>
      </c>
      <c r="C4" s="29"/>
      <c r="D4" s="29"/>
      <c r="E4" s="29"/>
      <c r="F4" s="29"/>
      <c r="G4" s="29"/>
      <c r="H4" s="29"/>
      <c r="I4" s="29"/>
      <c r="J4" s="1"/>
      <c r="K4" s="1"/>
      <c r="L4" s="1"/>
      <c r="P4" s="5"/>
      <c r="Q4" s="5"/>
      <c r="R4" s="79"/>
      <c r="AD4" s="5"/>
      <c r="AE4" s="5"/>
      <c r="AF4" s="5"/>
      <c r="AQ4" s="29"/>
      <c r="AY4" s="29"/>
    </row>
    <row r="5" spans="1:86" ht="15.75" thickBot="1" x14ac:dyDescent="0.25">
      <c r="D5" s="3"/>
      <c r="E5" s="3"/>
      <c r="F5" s="3"/>
      <c r="G5" s="3"/>
      <c r="H5" s="4"/>
      <c r="I5" s="3"/>
      <c r="J5" s="1"/>
      <c r="K5" s="1"/>
      <c r="P5" s="5"/>
      <c r="Q5" s="5"/>
      <c r="R5" s="5"/>
      <c r="V5" s="5"/>
      <c r="W5" s="5"/>
      <c r="AD5" s="5"/>
      <c r="AE5" s="5"/>
      <c r="AF5" s="5"/>
      <c r="AQ5" s="29"/>
      <c r="AY5" s="29"/>
    </row>
    <row r="6" spans="1:86" ht="16.5" thickBot="1" x14ac:dyDescent="0.25">
      <c r="A6" s="6"/>
      <c r="B6" s="90" t="s">
        <v>35</v>
      </c>
      <c r="C6" s="8" t="s">
        <v>11</v>
      </c>
      <c r="D6" s="7" t="s">
        <v>12</v>
      </c>
      <c r="E6" s="8" t="s">
        <v>13</v>
      </c>
      <c r="F6" s="154" t="s">
        <v>14</v>
      </c>
      <c r="G6" s="155"/>
      <c r="H6" s="1"/>
      <c r="I6" s="103" t="s">
        <v>39</v>
      </c>
      <c r="J6" s="128"/>
      <c r="K6" s="129"/>
      <c r="L6" s="103" t="s">
        <v>40</v>
      </c>
      <c r="M6" s="104"/>
      <c r="N6" s="103" t="s">
        <v>41</v>
      </c>
      <c r="O6" s="104"/>
      <c r="AJ6" t="s">
        <v>26</v>
      </c>
      <c r="AK6" t="s">
        <v>27</v>
      </c>
      <c r="AL6" t="s">
        <v>28</v>
      </c>
      <c r="AM6" t="s">
        <v>29</v>
      </c>
      <c r="AN6" t="s">
        <v>48</v>
      </c>
      <c r="AO6" t="s">
        <v>49</v>
      </c>
      <c r="AP6" t="s">
        <v>50</v>
      </c>
      <c r="AQ6" s="29"/>
      <c r="AR6" t="s">
        <v>26</v>
      </c>
      <c r="AS6" t="s">
        <v>30</v>
      </c>
      <c r="AT6" t="s">
        <v>28</v>
      </c>
      <c r="AU6" t="s">
        <v>29</v>
      </c>
      <c r="AV6" t="s">
        <v>48</v>
      </c>
      <c r="AW6" t="s">
        <v>49</v>
      </c>
      <c r="AX6" t="s">
        <v>50</v>
      </c>
      <c r="AZ6" t="s">
        <v>26</v>
      </c>
      <c r="BA6" t="s">
        <v>31</v>
      </c>
      <c r="BB6" t="s">
        <v>28</v>
      </c>
      <c r="BC6" t="s">
        <v>29</v>
      </c>
      <c r="BD6" t="s">
        <v>48</v>
      </c>
      <c r="BE6" t="s">
        <v>49</v>
      </c>
      <c r="BF6" t="s">
        <v>50</v>
      </c>
    </row>
    <row r="7" spans="1:86" ht="15.75" thickBot="1" x14ac:dyDescent="0.25">
      <c r="A7" s="130" t="s">
        <v>33</v>
      </c>
      <c r="B7" s="67">
        <v>1</v>
      </c>
      <c r="C7" s="68">
        <v>158</v>
      </c>
      <c r="D7" s="69">
        <v>120</v>
      </c>
      <c r="E7" s="9">
        <f>(C7/D7)*3600</f>
        <v>4740</v>
      </c>
      <c r="F7" s="132">
        <f>AVERAGE(E7:E12)</f>
        <v>4620</v>
      </c>
      <c r="G7" s="135">
        <f>STDEV(E7:E12)</f>
        <v>132.81566172707193</v>
      </c>
      <c r="H7" s="10"/>
      <c r="I7" s="105">
        <f>AP93</f>
        <v>43.811053984575835</v>
      </c>
      <c r="J7" s="138">
        <v>44.175664095972557</v>
      </c>
      <c r="K7" s="139">
        <v>44.175664095972557</v>
      </c>
      <c r="L7" s="105">
        <f>AX93</f>
        <v>16.722931234006488</v>
      </c>
      <c r="M7" s="106">
        <v>18.074205186895053</v>
      </c>
      <c r="N7" s="105">
        <f>BF93</f>
        <v>0.99999999999999978</v>
      </c>
      <c r="O7" s="106">
        <v>18.074205186895053</v>
      </c>
      <c r="AJ7" s="40">
        <f>C17</f>
        <v>0</v>
      </c>
      <c r="AK7" s="41">
        <f>I17</f>
        <v>0</v>
      </c>
      <c r="AL7" s="126">
        <f>COUNT(AJ7:AJ27)-1</f>
        <v>20</v>
      </c>
      <c r="AM7" s="126">
        <f>(AJ27-AJ7)/AL7</f>
        <v>0.5</v>
      </c>
      <c r="AN7" s="29">
        <v>1</v>
      </c>
      <c r="AO7" s="42">
        <f>AK7*AN7</f>
        <v>0</v>
      </c>
      <c r="AP7" s="109">
        <f>AM7/3*SUM(AO7:AO27)</f>
        <v>9.1966580976863757</v>
      </c>
      <c r="AQ7" s="29"/>
      <c r="AR7" s="40">
        <f>C17</f>
        <v>0</v>
      </c>
      <c r="AS7" s="41">
        <f>L17</f>
        <v>0</v>
      </c>
      <c r="AT7" s="126">
        <f>COUNT(AR7:AR27)-1</f>
        <v>20</v>
      </c>
      <c r="AU7" s="126">
        <f>(AR27-AR7)/AT7</f>
        <v>0.5</v>
      </c>
      <c r="AV7" s="29">
        <v>1</v>
      </c>
      <c r="AW7" s="42">
        <f>AS7*AV7</f>
        <v>0</v>
      </c>
      <c r="AX7" s="109">
        <f>AU7/3*SUM(AW7:AW27)</f>
        <v>1.8095610646586149</v>
      </c>
      <c r="AY7" s="29"/>
      <c r="AZ7" s="40">
        <f>C17</f>
        <v>0</v>
      </c>
      <c r="BA7" s="41">
        <f>K17</f>
        <v>0</v>
      </c>
      <c r="BB7" s="126">
        <f>COUNT(AZ7:AZ27)-1</f>
        <v>20</v>
      </c>
      <c r="BC7" s="126">
        <f>(AZ27-AZ7)/BB7</f>
        <v>0.5</v>
      </c>
      <c r="BD7" s="29">
        <v>1</v>
      </c>
      <c r="BE7" s="42">
        <f>BA7*BD7</f>
        <v>0</v>
      </c>
      <c r="BF7" s="109">
        <f>BC7/3*SUM(BE7:BE27)</f>
        <v>0.20991638550682118</v>
      </c>
    </row>
    <row r="8" spans="1:86" ht="16.5" x14ac:dyDescent="0.3">
      <c r="A8" s="131"/>
      <c r="B8" s="70">
        <v>2</v>
      </c>
      <c r="C8" s="71">
        <v>159</v>
      </c>
      <c r="D8" s="72">
        <v>120</v>
      </c>
      <c r="E8" s="9">
        <f t="shared" ref="E8:E12" si="0">(C8/D8)*3600</f>
        <v>4770</v>
      </c>
      <c r="F8" s="133"/>
      <c r="G8" s="136"/>
      <c r="H8" s="5"/>
      <c r="I8" s="76" t="s">
        <v>17</v>
      </c>
      <c r="J8">
        <v>1280</v>
      </c>
      <c r="K8" t="s">
        <v>2</v>
      </c>
      <c r="M8" s="5"/>
      <c r="N8" s="10"/>
      <c r="O8" s="10"/>
      <c r="P8" s="5"/>
      <c r="Q8" s="5"/>
      <c r="R8" s="5"/>
      <c r="AJ8" s="40">
        <f t="shared" ref="AJ8:AJ71" si="1">C18</f>
        <v>0.5</v>
      </c>
      <c r="AK8" s="41">
        <f t="shared" ref="AK8:AK71" si="2">I18</f>
        <v>0</v>
      </c>
      <c r="AL8" s="102"/>
      <c r="AM8" s="102"/>
      <c r="AN8" s="29">
        <v>4</v>
      </c>
      <c r="AO8" s="42">
        <f t="shared" ref="AO8:AO27" si="3">AK8*AN8</f>
        <v>0</v>
      </c>
      <c r="AP8" s="109"/>
      <c r="AQ8" s="29"/>
      <c r="AR8" s="40">
        <f t="shared" ref="AR8:AR71" si="4">C18</f>
        <v>0.5</v>
      </c>
      <c r="AS8" s="41">
        <f t="shared" ref="AS8:AS71" si="5">L18</f>
        <v>0</v>
      </c>
      <c r="AT8" s="102"/>
      <c r="AU8" s="102"/>
      <c r="AV8" s="29">
        <v>4</v>
      </c>
      <c r="AW8" s="42">
        <f t="shared" ref="AW8:AW27" si="6">AS8*AV8</f>
        <v>0</v>
      </c>
      <c r="AX8" s="109"/>
      <c r="AY8" s="29"/>
      <c r="AZ8" s="40">
        <f t="shared" ref="AZ8:AZ71" si="7">C18</f>
        <v>0.5</v>
      </c>
      <c r="BA8" s="41">
        <f t="shared" ref="BA8:BA71" si="8">K18</f>
        <v>0</v>
      </c>
      <c r="BB8" s="102"/>
      <c r="BC8" s="102"/>
      <c r="BD8" s="29">
        <v>4</v>
      </c>
      <c r="BE8" s="42">
        <f t="shared" ref="BE8:BE27" si="9">BA8*BD8</f>
        <v>0</v>
      </c>
      <c r="BF8" s="109"/>
    </row>
    <row r="9" spans="1:86" ht="19.5" x14ac:dyDescent="0.35">
      <c r="A9" s="131"/>
      <c r="B9" s="70">
        <v>3</v>
      </c>
      <c r="C9" s="71">
        <v>157</v>
      </c>
      <c r="D9" s="72">
        <v>120</v>
      </c>
      <c r="E9" s="9">
        <f t="shared" si="0"/>
        <v>4710</v>
      </c>
      <c r="F9" s="133"/>
      <c r="G9" s="136"/>
      <c r="H9" s="5"/>
      <c r="I9" s="77" t="s">
        <v>25</v>
      </c>
      <c r="J9" s="11">
        <f>F7</f>
        <v>4620</v>
      </c>
      <c r="K9" t="s">
        <v>3</v>
      </c>
      <c r="M9" s="13"/>
      <c r="N9" s="10"/>
      <c r="O9" s="5"/>
      <c r="P9" s="5"/>
      <c r="Q9" s="5"/>
      <c r="R9" s="5"/>
      <c r="S9" s="5"/>
      <c r="T9" s="5"/>
      <c r="AJ9" s="40">
        <f t="shared" si="1"/>
        <v>1</v>
      </c>
      <c r="AK9" s="41">
        <f t="shared" si="2"/>
        <v>0</v>
      </c>
      <c r="AL9" s="102"/>
      <c r="AM9" s="102"/>
      <c r="AN9" s="29">
        <v>2</v>
      </c>
      <c r="AO9" s="42">
        <f>AK9*AN9</f>
        <v>0</v>
      </c>
      <c r="AP9" s="109"/>
      <c r="AQ9" s="29"/>
      <c r="AR9" s="40">
        <f t="shared" si="4"/>
        <v>1</v>
      </c>
      <c r="AS9" s="41">
        <f t="shared" si="5"/>
        <v>0</v>
      </c>
      <c r="AT9" s="102"/>
      <c r="AU9" s="102"/>
      <c r="AV9" s="29">
        <v>2</v>
      </c>
      <c r="AW9" s="42">
        <f t="shared" si="6"/>
        <v>0</v>
      </c>
      <c r="AX9" s="109"/>
      <c r="AY9" s="29"/>
      <c r="AZ9" s="40">
        <f t="shared" si="7"/>
        <v>1</v>
      </c>
      <c r="BA9" s="41">
        <f t="shared" si="8"/>
        <v>0</v>
      </c>
      <c r="BB9" s="102"/>
      <c r="BC9" s="102"/>
      <c r="BD9" s="29">
        <v>2</v>
      </c>
      <c r="BE9" s="42">
        <f t="shared" si="9"/>
        <v>0</v>
      </c>
      <c r="BF9" s="109"/>
    </row>
    <row r="10" spans="1:86" ht="15.75" x14ac:dyDescent="0.2">
      <c r="A10" s="131" t="s">
        <v>34</v>
      </c>
      <c r="B10" s="70">
        <v>4</v>
      </c>
      <c r="C10" s="71">
        <v>300</v>
      </c>
      <c r="D10" s="72">
        <v>240</v>
      </c>
      <c r="E10" s="9">
        <f t="shared" si="0"/>
        <v>4500</v>
      </c>
      <c r="F10" s="133"/>
      <c r="G10" s="136"/>
      <c r="H10" s="5"/>
      <c r="I10" s="78" t="s">
        <v>4</v>
      </c>
      <c r="J10" s="11">
        <f>J8/J9*60</f>
        <v>16.623376623376622</v>
      </c>
      <c r="K10" t="s">
        <v>22</v>
      </c>
      <c r="M10" s="13"/>
      <c r="N10" s="10"/>
      <c r="O10" s="48"/>
      <c r="P10" s="5"/>
      <c r="AJ10" s="40">
        <f t="shared" si="1"/>
        <v>1.5</v>
      </c>
      <c r="AK10" s="41">
        <f t="shared" si="2"/>
        <v>0</v>
      </c>
      <c r="AL10" s="102"/>
      <c r="AM10" s="102"/>
      <c r="AN10" s="29">
        <v>4</v>
      </c>
      <c r="AO10" s="42">
        <f t="shared" si="3"/>
        <v>0</v>
      </c>
      <c r="AP10" s="109"/>
      <c r="AQ10" s="29"/>
      <c r="AR10" s="40">
        <f t="shared" si="4"/>
        <v>1.5</v>
      </c>
      <c r="AS10" s="41">
        <f t="shared" si="5"/>
        <v>0</v>
      </c>
      <c r="AT10" s="102"/>
      <c r="AU10" s="102"/>
      <c r="AV10" s="29">
        <v>4</v>
      </c>
      <c r="AW10" s="42">
        <f t="shared" si="6"/>
        <v>0</v>
      </c>
      <c r="AX10" s="109"/>
      <c r="AY10" s="29"/>
      <c r="AZ10" s="40">
        <f t="shared" si="7"/>
        <v>1.5</v>
      </c>
      <c r="BA10" s="41">
        <f t="shared" si="8"/>
        <v>0</v>
      </c>
      <c r="BB10" s="102"/>
      <c r="BC10" s="102"/>
      <c r="BD10" s="29">
        <v>4</v>
      </c>
      <c r="BE10" s="42">
        <f t="shared" si="9"/>
        <v>0</v>
      </c>
      <c r="BF10" s="109"/>
    </row>
    <row r="11" spans="1:86" x14ac:dyDescent="0.2">
      <c r="A11" s="131"/>
      <c r="B11" s="70">
        <v>5</v>
      </c>
      <c r="C11" s="71">
        <v>300</v>
      </c>
      <c r="D11" s="72">
        <v>240</v>
      </c>
      <c r="E11" s="9">
        <f t="shared" si="0"/>
        <v>4500</v>
      </c>
      <c r="F11" s="133"/>
      <c r="G11" s="136"/>
      <c r="H11" s="5"/>
      <c r="I11" s="12" t="s">
        <v>6</v>
      </c>
      <c r="J11" s="11">
        <f>L7</f>
        <v>16.722931234006488</v>
      </c>
      <c r="K11" t="s">
        <v>5</v>
      </c>
      <c r="M11" s="13"/>
      <c r="N11" s="10"/>
      <c r="O11" s="48"/>
      <c r="P11" s="5"/>
      <c r="AJ11" s="40">
        <f t="shared" si="1"/>
        <v>2</v>
      </c>
      <c r="AK11" s="41">
        <f t="shared" si="2"/>
        <v>0</v>
      </c>
      <c r="AL11" s="102"/>
      <c r="AM11" s="102"/>
      <c r="AN11" s="29">
        <v>2</v>
      </c>
      <c r="AO11" s="42">
        <f t="shared" si="3"/>
        <v>0</v>
      </c>
      <c r="AP11" s="109"/>
      <c r="AQ11" s="29"/>
      <c r="AR11" s="40">
        <f t="shared" si="4"/>
        <v>2</v>
      </c>
      <c r="AS11" s="41">
        <f t="shared" si="5"/>
        <v>0</v>
      </c>
      <c r="AT11" s="102"/>
      <c r="AU11" s="102"/>
      <c r="AV11" s="29">
        <v>2</v>
      </c>
      <c r="AW11" s="42">
        <f t="shared" si="6"/>
        <v>0</v>
      </c>
      <c r="AX11" s="109"/>
      <c r="AY11" s="29"/>
      <c r="AZ11" s="40">
        <f t="shared" si="7"/>
        <v>2</v>
      </c>
      <c r="BA11" s="41">
        <f t="shared" si="8"/>
        <v>0</v>
      </c>
      <c r="BB11" s="102"/>
      <c r="BC11" s="102"/>
      <c r="BD11" s="29">
        <v>2</v>
      </c>
      <c r="BE11" s="42">
        <f t="shared" si="9"/>
        <v>0</v>
      </c>
      <c r="BF11" s="109"/>
    </row>
    <row r="12" spans="1:86" ht="15.75" thickBot="1" x14ac:dyDescent="0.25">
      <c r="A12" s="140"/>
      <c r="B12" s="73">
        <v>6</v>
      </c>
      <c r="C12" s="74">
        <v>300</v>
      </c>
      <c r="D12" s="75">
        <v>240</v>
      </c>
      <c r="E12" s="9">
        <f t="shared" si="0"/>
        <v>4500</v>
      </c>
      <c r="F12" s="134"/>
      <c r="G12" s="137"/>
      <c r="H12" s="5"/>
      <c r="I12" s="63" t="s">
        <v>7</v>
      </c>
      <c r="J12" s="11">
        <v>6.3074031004561437</v>
      </c>
      <c r="M12" s="13"/>
      <c r="N12" s="65" t="s">
        <v>10</v>
      </c>
      <c r="O12" s="5">
        <v>5.0647291990967496</v>
      </c>
      <c r="P12" s="5"/>
      <c r="U12" s="5"/>
      <c r="AJ12" s="40">
        <f t="shared" si="1"/>
        <v>2.5</v>
      </c>
      <c r="AK12" s="41">
        <f t="shared" si="2"/>
        <v>0</v>
      </c>
      <c r="AL12" s="102"/>
      <c r="AM12" s="102"/>
      <c r="AN12" s="29">
        <v>4</v>
      </c>
      <c r="AO12" s="42">
        <f t="shared" si="3"/>
        <v>0</v>
      </c>
      <c r="AP12" s="109"/>
      <c r="AQ12" s="29"/>
      <c r="AR12" s="40">
        <f t="shared" si="4"/>
        <v>2.5</v>
      </c>
      <c r="AS12" s="41">
        <f t="shared" si="5"/>
        <v>0</v>
      </c>
      <c r="AT12" s="102"/>
      <c r="AU12" s="102"/>
      <c r="AV12" s="29">
        <v>4</v>
      </c>
      <c r="AW12" s="42">
        <f t="shared" si="6"/>
        <v>0</v>
      </c>
      <c r="AX12" s="109"/>
      <c r="AY12" s="29"/>
      <c r="AZ12" s="40">
        <f t="shared" si="7"/>
        <v>2.5</v>
      </c>
      <c r="BA12" s="41">
        <f t="shared" si="8"/>
        <v>0</v>
      </c>
      <c r="BB12" s="102"/>
      <c r="BC12" s="102"/>
      <c r="BD12" s="29">
        <v>4</v>
      </c>
      <c r="BE12" s="42">
        <f t="shared" si="9"/>
        <v>0</v>
      </c>
      <c r="BF12" s="109"/>
    </row>
    <row r="13" spans="1:86" x14ac:dyDescent="0.2">
      <c r="D13" s="3"/>
      <c r="E13" s="3"/>
      <c r="F13" s="3"/>
      <c r="G13" s="3"/>
      <c r="H13" s="4"/>
      <c r="I13" s="88" t="s">
        <v>44</v>
      </c>
      <c r="J13" s="14">
        <f>O104</f>
        <v>10.316137735513101</v>
      </c>
      <c r="K13" s="1"/>
      <c r="L13" s="1"/>
      <c r="N13" s="89" t="s">
        <v>44</v>
      </c>
      <c r="O13" s="11">
        <f>Q104</f>
        <v>4.4230877639856043</v>
      </c>
      <c r="P13" s="13"/>
      <c r="Q13" s="5"/>
      <c r="R13" s="10"/>
      <c r="S13" s="10"/>
      <c r="T13" s="1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J13" s="40">
        <f t="shared" si="1"/>
        <v>3</v>
      </c>
      <c r="AK13" s="41">
        <f t="shared" si="2"/>
        <v>0</v>
      </c>
      <c r="AL13" s="102"/>
      <c r="AM13" s="102"/>
      <c r="AN13" s="29">
        <v>2</v>
      </c>
      <c r="AO13" s="42">
        <f t="shared" si="3"/>
        <v>0</v>
      </c>
      <c r="AP13" s="109"/>
      <c r="AQ13" s="29"/>
      <c r="AR13" s="40">
        <f t="shared" si="4"/>
        <v>3</v>
      </c>
      <c r="AS13" s="41">
        <f t="shared" si="5"/>
        <v>0</v>
      </c>
      <c r="AT13" s="102"/>
      <c r="AU13" s="102"/>
      <c r="AV13" s="29">
        <v>2</v>
      </c>
      <c r="AW13" s="42">
        <f t="shared" si="6"/>
        <v>0</v>
      </c>
      <c r="AX13" s="109"/>
      <c r="AY13" s="29"/>
      <c r="AZ13" s="40">
        <f t="shared" si="7"/>
        <v>3</v>
      </c>
      <c r="BA13" s="41">
        <f t="shared" si="8"/>
        <v>0</v>
      </c>
      <c r="BB13" s="102"/>
      <c r="BC13" s="102"/>
      <c r="BD13" s="29">
        <v>2</v>
      </c>
      <c r="BE13" s="42">
        <f t="shared" si="9"/>
        <v>0</v>
      </c>
      <c r="BF13" s="109"/>
    </row>
    <row r="14" spans="1:86" ht="16.5" thickBot="1" x14ac:dyDescent="0.3">
      <c r="L14" s="66" t="s">
        <v>23</v>
      </c>
      <c r="N14" s="114" t="s">
        <v>42</v>
      </c>
      <c r="O14" s="115"/>
      <c r="P14" s="118" t="s">
        <v>43</v>
      </c>
      <c r="Q14" s="119"/>
      <c r="W14" s="5"/>
      <c r="X14" s="5"/>
      <c r="Y14" s="5"/>
      <c r="Z14" s="5"/>
      <c r="AA14" s="5"/>
      <c r="AB14" s="5"/>
      <c r="AC14" s="5"/>
      <c r="AD14" s="5"/>
      <c r="AE14" s="5"/>
      <c r="AF14" s="5"/>
      <c r="AJ14" s="40">
        <f t="shared" si="1"/>
        <v>3.5</v>
      </c>
      <c r="AK14" s="41">
        <f t="shared" si="2"/>
        <v>0</v>
      </c>
      <c r="AL14" s="102"/>
      <c r="AM14" s="102"/>
      <c r="AN14" s="29">
        <v>4</v>
      </c>
      <c r="AO14" s="42">
        <f t="shared" si="3"/>
        <v>0</v>
      </c>
      <c r="AP14" s="109"/>
      <c r="AQ14" s="29"/>
      <c r="AR14" s="40">
        <f t="shared" si="4"/>
        <v>3.5</v>
      </c>
      <c r="AS14" s="41">
        <f t="shared" si="5"/>
        <v>0</v>
      </c>
      <c r="AT14" s="102"/>
      <c r="AU14" s="102"/>
      <c r="AV14" s="29">
        <v>4</v>
      </c>
      <c r="AW14" s="42">
        <f t="shared" si="6"/>
        <v>0</v>
      </c>
      <c r="AX14" s="109"/>
      <c r="AY14" s="29"/>
      <c r="AZ14" s="40">
        <f t="shared" si="7"/>
        <v>3.5</v>
      </c>
      <c r="BA14" s="41">
        <f t="shared" si="8"/>
        <v>0</v>
      </c>
      <c r="BB14" s="102"/>
      <c r="BC14" s="102"/>
      <c r="BD14" s="29">
        <v>4</v>
      </c>
      <c r="BE14" s="42">
        <f t="shared" si="9"/>
        <v>0</v>
      </c>
      <c r="BF14" s="109"/>
    </row>
    <row r="15" spans="1:86" x14ac:dyDescent="0.2">
      <c r="B15" s="141" t="s">
        <v>37</v>
      </c>
      <c r="C15" s="143" t="s">
        <v>65</v>
      </c>
      <c r="D15" s="145" t="s">
        <v>15</v>
      </c>
      <c r="E15" s="147" t="s">
        <v>16</v>
      </c>
      <c r="F15" s="148"/>
      <c r="G15" s="149"/>
      <c r="H15" s="150" t="s">
        <v>24</v>
      </c>
      <c r="I15" s="156" t="s">
        <v>38</v>
      </c>
      <c r="J15" s="110" t="s">
        <v>8</v>
      </c>
      <c r="K15" s="112" t="s">
        <v>18</v>
      </c>
      <c r="L15" s="122" t="s">
        <v>9</v>
      </c>
      <c r="M15" s="116" t="s">
        <v>19</v>
      </c>
      <c r="N15" s="120" t="s">
        <v>20</v>
      </c>
      <c r="O15" s="116" t="s">
        <v>21</v>
      </c>
      <c r="P15" s="120" t="s">
        <v>20</v>
      </c>
      <c r="Q15" s="124" t="s">
        <v>21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J15" s="40">
        <f t="shared" si="1"/>
        <v>4</v>
      </c>
      <c r="AK15" s="41">
        <f t="shared" si="2"/>
        <v>0</v>
      </c>
      <c r="AL15" s="102"/>
      <c r="AM15" s="102"/>
      <c r="AN15" s="29">
        <v>2</v>
      </c>
      <c r="AO15" s="42">
        <f t="shared" si="3"/>
        <v>0</v>
      </c>
      <c r="AP15" s="109"/>
      <c r="AQ15" s="29"/>
      <c r="AR15" s="40">
        <f t="shared" si="4"/>
        <v>4</v>
      </c>
      <c r="AS15" s="41">
        <f t="shared" si="5"/>
        <v>0</v>
      </c>
      <c r="AT15" s="102"/>
      <c r="AU15" s="102"/>
      <c r="AV15" s="29">
        <v>2</v>
      </c>
      <c r="AW15" s="42">
        <f t="shared" si="6"/>
        <v>0</v>
      </c>
      <c r="AX15" s="109"/>
      <c r="AY15" s="29"/>
      <c r="AZ15" s="40">
        <f t="shared" si="7"/>
        <v>4</v>
      </c>
      <c r="BA15" s="41">
        <f t="shared" si="8"/>
        <v>0</v>
      </c>
      <c r="BB15" s="102"/>
      <c r="BC15" s="102"/>
      <c r="BD15" s="29">
        <v>2</v>
      </c>
      <c r="BE15" s="42">
        <f t="shared" si="9"/>
        <v>0</v>
      </c>
      <c r="BF15" s="109"/>
    </row>
    <row r="16" spans="1:86" ht="15.75" thickBot="1" x14ac:dyDescent="0.25">
      <c r="B16" s="142"/>
      <c r="C16" s="144"/>
      <c r="D16" s="146"/>
      <c r="E16" s="33">
        <v>1</v>
      </c>
      <c r="F16" s="26">
        <v>2</v>
      </c>
      <c r="G16" s="34">
        <v>3</v>
      </c>
      <c r="H16" s="151"/>
      <c r="I16" s="157"/>
      <c r="J16" s="111"/>
      <c r="K16" s="113"/>
      <c r="L16" s="123"/>
      <c r="M16" s="117"/>
      <c r="N16" s="121"/>
      <c r="O16" s="117"/>
      <c r="P16" s="121"/>
      <c r="Q16" s="125"/>
      <c r="W16" s="5"/>
      <c r="X16" s="5"/>
      <c r="Y16" s="5"/>
      <c r="Z16" s="5"/>
      <c r="AA16" s="5"/>
      <c r="AB16" s="5"/>
      <c r="AC16" s="5"/>
      <c r="AD16" s="5"/>
      <c r="AE16" s="5"/>
      <c r="AF16" s="5"/>
      <c r="AJ16" s="40">
        <f t="shared" si="1"/>
        <v>4.5</v>
      </c>
      <c r="AK16" s="41">
        <f t="shared" si="2"/>
        <v>0</v>
      </c>
      <c r="AL16" s="102"/>
      <c r="AM16" s="102"/>
      <c r="AN16" s="29">
        <v>4</v>
      </c>
      <c r="AO16" s="42">
        <f t="shared" si="3"/>
        <v>0</v>
      </c>
      <c r="AP16" s="109"/>
      <c r="AQ16" s="29"/>
      <c r="AR16" s="40">
        <f t="shared" si="4"/>
        <v>4.5</v>
      </c>
      <c r="AS16" s="41">
        <f t="shared" si="5"/>
        <v>0</v>
      </c>
      <c r="AT16" s="102"/>
      <c r="AU16" s="102"/>
      <c r="AV16" s="29">
        <v>4</v>
      </c>
      <c r="AW16" s="42">
        <f t="shared" si="6"/>
        <v>0</v>
      </c>
      <c r="AX16" s="109"/>
      <c r="AY16" s="29"/>
      <c r="AZ16" s="40">
        <f t="shared" si="7"/>
        <v>4.5</v>
      </c>
      <c r="BA16" s="41">
        <f t="shared" si="8"/>
        <v>0</v>
      </c>
      <c r="BB16" s="102"/>
      <c r="BC16" s="102"/>
      <c r="BD16" s="29">
        <v>4</v>
      </c>
      <c r="BE16" s="42">
        <f t="shared" si="9"/>
        <v>0</v>
      </c>
      <c r="BF16" s="109"/>
    </row>
    <row r="17" spans="2:58" x14ac:dyDescent="0.2">
      <c r="B17" s="15">
        <v>0</v>
      </c>
      <c r="C17" s="16">
        <f t="shared" ref="C17:C80" si="10">D17/60</f>
        <v>0</v>
      </c>
      <c r="D17" s="27">
        <v>0</v>
      </c>
      <c r="E17" s="35">
        <v>0</v>
      </c>
      <c r="F17" s="30">
        <v>0</v>
      </c>
      <c r="G17" s="17">
        <v>0</v>
      </c>
      <c r="H17" s="32">
        <f>AVERAGE(E17:G17)</f>
        <v>0</v>
      </c>
      <c r="I17" s="18">
        <f>H17/0.0778</f>
        <v>0</v>
      </c>
      <c r="J17" s="19">
        <f>C17/$J$10</f>
        <v>0</v>
      </c>
      <c r="K17" s="43">
        <f t="shared" ref="K17:K22" si="11">I17/$I$7</f>
        <v>0</v>
      </c>
      <c r="L17" s="46">
        <f t="shared" ref="L17:L80" si="12">C17*K17</f>
        <v>0</v>
      </c>
      <c r="M17" s="43">
        <f>K17*$J$11</f>
        <v>0</v>
      </c>
      <c r="N17" s="46">
        <v>0</v>
      </c>
      <c r="O17" s="53">
        <f>(N17-M17)^2</f>
        <v>0</v>
      </c>
      <c r="P17" s="50">
        <v>0</v>
      </c>
      <c r="Q17" s="64">
        <f>(P17-M17)^2</f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J17" s="40">
        <f t="shared" si="1"/>
        <v>5</v>
      </c>
      <c r="AK17" s="41">
        <f t="shared" si="2"/>
        <v>2.1422450728363327E-2</v>
      </c>
      <c r="AL17" s="102"/>
      <c r="AM17" s="102"/>
      <c r="AN17" s="29">
        <v>2</v>
      </c>
      <c r="AO17" s="42">
        <f t="shared" si="3"/>
        <v>4.2844901456726654E-2</v>
      </c>
      <c r="AP17" s="109"/>
      <c r="AQ17" s="29"/>
      <c r="AR17" s="40">
        <f t="shared" si="4"/>
        <v>5</v>
      </c>
      <c r="AS17" s="41">
        <f t="shared" si="5"/>
        <v>2.4448682216028556E-3</v>
      </c>
      <c r="AT17" s="102"/>
      <c r="AU17" s="102"/>
      <c r="AV17" s="29">
        <v>2</v>
      </c>
      <c r="AW17" s="42">
        <f t="shared" si="6"/>
        <v>4.8897364432057113E-3</v>
      </c>
      <c r="AX17" s="109"/>
      <c r="AY17" s="29"/>
      <c r="AZ17" s="40">
        <f t="shared" si="7"/>
        <v>5</v>
      </c>
      <c r="BA17" s="41">
        <f t="shared" si="8"/>
        <v>4.8897364432057115E-4</v>
      </c>
      <c r="BB17" s="102"/>
      <c r="BC17" s="102"/>
      <c r="BD17" s="29">
        <v>2</v>
      </c>
      <c r="BE17" s="42">
        <f t="shared" si="9"/>
        <v>9.779472886411423E-4</v>
      </c>
      <c r="BF17" s="109"/>
    </row>
    <row r="18" spans="2:58" x14ac:dyDescent="0.2">
      <c r="B18" s="20">
        <v>1</v>
      </c>
      <c r="C18" s="21">
        <f t="shared" si="10"/>
        <v>0.5</v>
      </c>
      <c r="D18" s="28">
        <f t="shared" ref="D18:D37" si="13">D17+30</f>
        <v>30</v>
      </c>
      <c r="E18" s="36">
        <v>0</v>
      </c>
      <c r="F18" s="31">
        <v>0</v>
      </c>
      <c r="G18" s="22">
        <v>0</v>
      </c>
      <c r="H18" s="32">
        <f t="shared" ref="H18:H81" si="14">AVERAGE(E18:G18)</f>
        <v>0</v>
      </c>
      <c r="I18" s="18">
        <f t="shared" ref="I18:I80" si="15">H18/0.0778</f>
        <v>0</v>
      </c>
      <c r="J18" s="19">
        <f t="shared" ref="J18:J81" si="16">C18/$J$10</f>
        <v>3.0078125000000004E-2</v>
      </c>
      <c r="K18" s="43">
        <f t="shared" si="11"/>
        <v>0</v>
      </c>
      <c r="L18" s="44">
        <f>C18*K18</f>
        <v>0</v>
      </c>
      <c r="M18" s="51">
        <f>K18*$J$11</f>
        <v>0</v>
      </c>
      <c r="N18" s="44">
        <f>0.5*SQRT($J$12/(PI()))*EXP(-((1-J18)^2*$J$12)/(4*J18))</f>
        <v>2.7002008257083053E-22</v>
      </c>
      <c r="O18" s="53">
        <f t="shared" ref="O18:O81" si="17">(N18-M18)^2</f>
        <v>7.2910844991558139E-44</v>
      </c>
      <c r="P18" s="55">
        <f>$O$12*($O$12*J18)^($O$12-1)/(FACT($O$12-1))*EXP(-$O$12*J18)</f>
        <v>8.6400714742254598E-5</v>
      </c>
      <c r="Q18" s="57">
        <f>(P18-M18)^2</f>
        <v>7.4650835079724506E-9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J18" s="40">
        <f t="shared" si="1"/>
        <v>5.5</v>
      </c>
      <c r="AK18" s="41">
        <f t="shared" si="2"/>
        <v>7.7120822622107982E-2</v>
      </c>
      <c r="AL18" s="102"/>
      <c r="AM18" s="102"/>
      <c r="AN18" s="29">
        <v>4</v>
      </c>
      <c r="AO18" s="42">
        <f t="shared" si="3"/>
        <v>0.30848329048843193</v>
      </c>
      <c r="AP18" s="109"/>
      <c r="AQ18" s="29"/>
      <c r="AR18" s="40">
        <f t="shared" si="4"/>
        <v>5.5</v>
      </c>
      <c r="AS18" s="41">
        <f t="shared" si="5"/>
        <v>9.6816781575473094E-3</v>
      </c>
      <c r="AT18" s="102"/>
      <c r="AU18" s="102"/>
      <c r="AV18" s="29">
        <v>4</v>
      </c>
      <c r="AW18" s="42">
        <f t="shared" si="6"/>
        <v>3.8726712630189238E-2</v>
      </c>
      <c r="AX18" s="109"/>
      <c r="AY18" s="29"/>
      <c r="AZ18" s="40">
        <f t="shared" si="7"/>
        <v>5.5</v>
      </c>
      <c r="BA18" s="41">
        <f t="shared" si="8"/>
        <v>1.7603051195540563E-3</v>
      </c>
      <c r="BB18" s="102"/>
      <c r="BC18" s="102"/>
      <c r="BD18" s="29">
        <v>4</v>
      </c>
      <c r="BE18" s="42">
        <f t="shared" si="9"/>
        <v>7.0412204782162252E-3</v>
      </c>
      <c r="BF18" s="109"/>
    </row>
    <row r="19" spans="2:58" x14ac:dyDescent="0.2">
      <c r="B19" s="20">
        <v>2</v>
      </c>
      <c r="C19" s="21">
        <f t="shared" si="10"/>
        <v>1</v>
      </c>
      <c r="D19" s="28">
        <f t="shared" si="13"/>
        <v>60</v>
      </c>
      <c r="E19" s="36">
        <v>0</v>
      </c>
      <c r="F19" s="31">
        <v>0</v>
      </c>
      <c r="G19" s="22">
        <v>0</v>
      </c>
      <c r="H19" s="32">
        <f t="shared" si="14"/>
        <v>0</v>
      </c>
      <c r="I19" s="18">
        <f t="shared" si="15"/>
        <v>0</v>
      </c>
      <c r="J19" s="19">
        <f t="shared" si="16"/>
        <v>6.0156250000000008E-2</v>
      </c>
      <c r="K19" s="43">
        <f t="shared" si="11"/>
        <v>0</v>
      </c>
      <c r="L19" s="44">
        <f t="shared" si="12"/>
        <v>0</v>
      </c>
      <c r="M19" s="51">
        <f>K19*$J$11</f>
        <v>0</v>
      </c>
      <c r="N19" s="44">
        <f>0.5*SQRT($J$12/(PI()))*EXP(-((1-J19)^2*$J$12)/(4*J19))</f>
        <v>6.2341717161512873E-11</v>
      </c>
      <c r="O19" s="53">
        <f t="shared" si="17"/>
        <v>3.886489698646069E-21</v>
      </c>
      <c r="P19" s="55">
        <f t="shared" ref="P19:P82" si="18">$O$12*($O$12*J19)^($O$12-1)/(FACT($O$12-1))*EXP(-$O$12*J19)</f>
        <v>1.2415476365977148E-3</v>
      </c>
      <c r="Q19" s="57">
        <f t="shared" ref="Q19:Q81" si="19">(P19-M19)^2</f>
        <v>1.5414405339413714E-6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J19" s="40">
        <f t="shared" si="1"/>
        <v>6</v>
      </c>
      <c r="AK19" s="41">
        <f t="shared" si="2"/>
        <v>0.29134532990574125</v>
      </c>
      <c r="AL19" s="102"/>
      <c r="AM19" s="102"/>
      <c r="AN19" s="29">
        <v>2</v>
      </c>
      <c r="AO19" s="42">
        <f t="shared" si="3"/>
        <v>0.58269065981148249</v>
      </c>
      <c r="AP19" s="109"/>
      <c r="AQ19" s="29"/>
      <c r="AR19" s="40">
        <f t="shared" si="4"/>
        <v>6</v>
      </c>
      <c r="AS19" s="41">
        <f t="shared" si="5"/>
        <v>3.9900249376558609E-2</v>
      </c>
      <c r="AT19" s="102"/>
      <c r="AU19" s="102"/>
      <c r="AV19" s="29">
        <v>2</v>
      </c>
      <c r="AW19" s="42">
        <f t="shared" si="6"/>
        <v>7.9800498753117219E-2</v>
      </c>
      <c r="AX19" s="109"/>
      <c r="AY19" s="29"/>
      <c r="AZ19" s="40">
        <f t="shared" si="7"/>
        <v>6</v>
      </c>
      <c r="BA19" s="41">
        <f t="shared" si="8"/>
        <v>6.6500415627597682E-3</v>
      </c>
      <c r="BB19" s="102"/>
      <c r="BC19" s="102"/>
      <c r="BD19" s="29">
        <v>2</v>
      </c>
      <c r="BE19" s="42">
        <f t="shared" si="9"/>
        <v>1.3300083125519536E-2</v>
      </c>
      <c r="BF19" s="109"/>
    </row>
    <row r="20" spans="2:58" x14ac:dyDescent="0.2">
      <c r="B20" s="20">
        <v>3</v>
      </c>
      <c r="C20" s="21">
        <f t="shared" si="10"/>
        <v>1.5</v>
      </c>
      <c r="D20" s="28">
        <f t="shared" si="13"/>
        <v>90</v>
      </c>
      <c r="E20" s="36">
        <v>0</v>
      </c>
      <c r="F20" s="31">
        <v>0</v>
      </c>
      <c r="G20" s="22">
        <v>0</v>
      </c>
      <c r="H20" s="32">
        <f t="shared" si="14"/>
        <v>0</v>
      </c>
      <c r="I20" s="18">
        <f t="shared" si="15"/>
        <v>0</v>
      </c>
      <c r="J20" s="19">
        <f t="shared" si="16"/>
        <v>9.0234375000000006E-2</v>
      </c>
      <c r="K20" s="43">
        <f t="shared" si="11"/>
        <v>0</v>
      </c>
      <c r="L20" s="44">
        <f t="shared" si="12"/>
        <v>0</v>
      </c>
      <c r="M20" s="51">
        <f>K20*$J$11</f>
        <v>0</v>
      </c>
      <c r="N20" s="44">
        <f t="shared" ref="N20:N82" si="20">0.5*SQRT($J$12/(PI()))*EXP(-((1-J20)^2*$J$12)/(4*J20))</f>
        <v>3.7054501298184571E-7</v>
      </c>
      <c r="O20" s="53">
        <f t="shared" si="17"/>
        <v>1.373036066457162E-13</v>
      </c>
      <c r="P20" s="55">
        <f t="shared" si="18"/>
        <v>5.5407341034360595E-3</v>
      </c>
      <c r="Q20" s="57">
        <f t="shared" si="19"/>
        <v>3.0699734404979395E-5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J20" s="40">
        <f t="shared" si="1"/>
        <v>6.5</v>
      </c>
      <c r="AK20" s="41">
        <f t="shared" si="2"/>
        <v>0.58269065981148249</v>
      </c>
      <c r="AL20" s="102"/>
      <c r="AM20" s="102"/>
      <c r="AN20" s="29">
        <v>4</v>
      </c>
      <c r="AO20" s="42">
        <f t="shared" si="3"/>
        <v>2.33076263924593</v>
      </c>
      <c r="AP20" s="109"/>
      <c r="AQ20" s="29"/>
      <c r="AR20" s="40">
        <f t="shared" si="4"/>
        <v>6.5</v>
      </c>
      <c r="AS20" s="41">
        <f t="shared" si="5"/>
        <v>8.6450540315876984E-2</v>
      </c>
      <c r="AT20" s="102"/>
      <c r="AU20" s="102"/>
      <c r="AV20" s="29">
        <v>4</v>
      </c>
      <c r="AW20" s="42">
        <f t="shared" si="6"/>
        <v>0.34580216126350793</v>
      </c>
      <c r="AX20" s="109"/>
      <c r="AY20" s="29"/>
      <c r="AZ20" s="40">
        <f t="shared" si="7"/>
        <v>6.5</v>
      </c>
      <c r="BA20" s="41">
        <f t="shared" si="8"/>
        <v>1.3300083125519536E-2</v>
      </c>
      <c r="BB20" s="102"/>
      <c r="BC20" s="102"/>
      <c r="BD20" s="29">
        <v>4</v>
      </c>
      <c r="BE20" s="42">
        <f t="shared" si="9"/>
        <v>5.3200332502078146E-2</v>
      </c>
      <c r="BF20" s="109"/>
    </row>
    <row r="21" spans="2:58" x14ac:dyDescent="0.2">
      <c r="B21" s="20">
        <v>4</v>
      </c>
      <c r="C21" s="21">
        <f t="shared" si="10"/>
        <v>2</v>
      </c>
      <c r="D21" s="28">
        <f t="shared" si="13"/>
        <v>120</v>
      </c>
      <c r="E21" s="36">
        <v>0</v>
      </c>
      <c r="F21" s="31">
        <v>0</v>
      </c>
      <c r="G21" s="22">
        <v>0</v>
      </c>
      <c r="H21" s="32">
        <f t="shared" si="14"/>
        <v>0</v>
      </c>
      <c r="I21" s="18">
        <f t="shared" si="15"/>
        <v>0</v>
      </c>
      <c r="J21" s="19">
        <f t="shared" si="16"/>
        <v>0.12031250000000002</v>
      </c>
      <c r="K21" s="43">
        <f t="shared" si="11"/>
        <v>0</v>
      </c>
      <c r="L21" s="44">
        <f t="shared" si="12"/>
        <v>0</v>
      </c>
      <c r="M21" s="51">
        <f>K21*$J$11</f>
        <v>0</v>
      </c>
      <c r="N21" s="44">
        <f>0.5*SQRT($J$12/(PI()))*EXP(-((1-J21)^2*$J$12)/(4*J21))</f>
        <v>2.7897999631096714E-5</v>
      </c>
      <c r="O21" s="53">
        <f t="shared" si="17"/>
        <v>7.7829838341667243E-10</v>
      </c>
      <c r="P21" s="55">
        <f t="shared" si="18"/>
        <v>1.5319693592699539E-2</v>
      </c>
      <c r="Q21" s="57">
        <f t="shared" si="19"/>
        <v>2.3469301177419933E-4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J21" s="40">
        <f t="shared" si="1"/>
        <v>7</v>
      </c>
      <c r="AK21" s="41">
        <f t="shared" si="2"/>
        <v>1.0454155955441302</v>
      </c>
      <c r="AL21" s="102"/>
      <c r="AM21" s="102"/>
      <c r="AN21" s="29">
        <v>2</v>
      </c>
      <c r="AO21" s="42">
        <f t="shared" si="3"/>
        <v>2.0908311910882604</v>
      </c>
      <c r="AP21" s="109"/>
      <c r="AQ21" s="29"/>
      <c r="AR21" s="40">
        <f t="shared" si="4"/>
        <v>7</v>
      </c>
      <c r="AS21" s="41">
        <f t="shared" si="5"/>
        <v>0.16703339689990709</v>
      </c>
      <c r="AT21" s="102"/>
      <c r="AU21" s="102"/>
      <c r="AV21" s="29">
        <v>2</v>
      </c>
      <c r="AW21" s="42">
        <f t="shared" si="6"/>
        <v>0.33406679379981419</v>
      </c>
      <c r="AX21" s="109"/>
      <c r="AY21" s="29"/>
      <c r="AZ21" s="40">
        <f t="shared" si="7"/>
        <v>7</v>
      </c>
      <c r="BA21" s="41">
        <f t="shared" si="8"/>
        <v>2.386191384284387E-2</v>
      </c>
      <c r="BB21" s="102"/>
      <c r="BC21" s="102"/>
      <c r="BD21" s="29">
        <v>2</v>
      </c>
      <c r="BE21" s="42">
        <f t="shared" si="9"/>
        <v>4.7723827685687739E-2</v>
      </c>
      <c r="BF21" s="109"/>
    </row>
    <row r="22" spans="2:58" x14ac:dyDescent="0.2">
      <c r="B22" s="20">
        <f t="shared" ref="B22:B85" si="21">B21+1</f>
        <v>5</v>
      </c>
      <c r="C22" s="21">
        <f t="shared" si="10"/>
        <v>2.5</v>
      </c>
      <c r="D22" s="28">
        <f t="shared" si="13"/>
        <v>150</v>
      </c>
      <c r="E22" s="36">
        <v>0</v>
      </c>
      <c r="F22" s="31">
        <v>0</v>
      </c>
      <c r="G22" s="22">
        <v>0</v>
      </c>
      <c r="H22" s="32">
        <f t="shared" si="14"/>
        <v>0</v>
      </c>
      <c r="I22" s="18">
        <f t="shared" si="15"/>
        <v>0</v>
      </c>
      <c r="J22" s="19">
        <f t="shared" si="16"/>
        <v>0.15039062500000003</v>
      </c>
      <c r="K22" s="43">
        <f t="shared" si="11"/>
        <v>0</v>
      </c>
      <c r="L22" s="44">
        <f t="shared" si="12"/>
        <v>0</v>
      </c>
      <c r="M22" s="51">
        <f t="shared" ref="M22:M82" si="22">K22*$J$11</f>
        <v>0</v>
      </c>
      <c r="N22" s="44">
        <f t="shared" si="20"/>
        <v>3.6590901334757986E-4</v>
      </c>
      <c r="O22" s="53">
        <f t="shared" si="17"/>
        <v>1.3388940604899938E-7</v>
      </c>
      <c r="P22" s="55">
        <f t="shared" si="18"/>
        <v>3.2583946039807438E-2</v>
      </c>
      <c r="Q22" s="57">
        <f t="shared" si="19"/>
        <v>1.0617135395250827E-3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J22" s="40">
        <f t="shared" si="1"/>
        <v>7.5</v>
      </c>
      <c r="AK22" s="41">
        <f t="shared" si="2"/>
        <v>1.5766923736075407</v>
      </c>
      <c r="AL22" s="102"/>
      <c r="AM22" s="102"/>
      <c r="AN22" s="29">
        <v>4</v>
      </c>
      <c r="AO22" s="42">
        <f t="shared" si="3"/>
        <v>6.3067694944301627</v>
      </c>
      <c r="AP22" s="109"/>
      <c r="AQ22" s="29"/>
      <c r="AR22" s="40">
        <f t="shared" si="4"/>
        <v>7.5</v>
      </c>
      <c r="AS22" s="41">
        <f t="shared" si="5"/>
        <v>0.26991345166495528</v>
      </c>
      <c r="AT22" s="102"/>
      <c r="AU22" s="102"/>
      <c r="AV22" s="29">
        <v>4</v>
      </c>
      <c r="AW22" s="42">
        <f t="shared" si="6"/>
        <v>1.0796538066598211</v>
      </c>
      <c r="AX22" s="109"/>
      <c r="AY22" s="29"/>
      <c r="AZ22" s="40">
        <f t="shared" si="7"/>
        <v>7.5</v>
      </c>
      <c r="BA22" s="41">
        <f t="shared" si="8"/>
        <v>3.5988460221994034E-2</v>
      </c>
      <c r="BB22" s="102"/>
      <c r="BC22" s="102"/>
      <c r="BD22" s="29">
        <v>4</v>
      </c>
      <c r="BE22" s="42">
        <f t="shared" si="9"/>
        <v>0.14395384088797614</v>
      </c>
      <c r="BF22" s="109"/>
    </row>
    <row r="23" spans="2:58" x14ac:dyDescent="0.2">
      <c r="B23" s="20">
        <f t="shared" si="21"/>
        <v>6</v>
      </c>
      <c r="C23" s="21">
        <f t="shared" si="10"/>
        <v>3</v>
      </c>
      <c r="D23" s="28">
        <f t="shared" si="13"/>
        <v>180</v>
      </c>
      <c r="E23" s="36">
        <v>0</v>
      </c>
      <c r="F23" s="31">
        <v>0</v>
      </c>
      <c r="G23" s="22">
        <v>0</v>
      </c>
      <c r="H23" s="32">
        <f t="shared" si="14"/>
        <v>0</v>
      </c>
      <c r="I23" s="18">
        <f t="shared" si="15"/>
        <v>0</v>
      </c>
      <c r="J23" s="19">
        <f t="shared" si="16"/>
        <v>0.18046875000000001</v>
      </c>
      <c r="K23" s="43">
        <f t="shared" ref="K23:K80" si="23">I23/$I$7</f>
        <v>0</v>
      </c>
      <c r="L23" s="44">
        <f t="shared" si="12"/>
        <v>0</v>
      </c>
      <c r="M23" s="51">
        <f t="shared" si="22"/>
        <v>0</v>
      </c>
      <c r="N23" s="44">
        <f t="shared" si="20"/>
        <v>2.0031207356744347E-3</v>
      </c>
      <c r="O23" s="53">
        <f t="shared" si="17"/>
        <v>4.0124926816888887E-6</v>
      </c>
      <c r="P23" s="55">
        <f t="shared" si="18"/>
        <v>5.870764236052245E-2</v>
      </c>
      <c r="Q23" s="57">
        <f t="shared" si="19"/>
        <v>3.44658727153101E-3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J23" s="40">
        <f t="shared" si="1"/>
        <v>8</v>
      </c>
      <c r="AK23" s="41">
        <f t="shared" si="2"/>
        <v>2.2707797772065126</v>
      </c>
      <c r="AL23" s="102"/>
      <c r="AM23" s="102"/>
      <c r="AN23" s="29">
        <v>2</v>
      </c>
      <c r="AO23" s="42">
        <f t="shared" si="3"/>
        <v>4.5415595544130252</v>
      </c>
      <c r="AP23" s="109"/>
      <c r="AQ23" s="29"/>
      <c r="AR23" s="40">
        <f t="shared" si="4"/>
        <v>8</v>
      </c>
      <c r="AS23" s="41">
        <f t="shared" si="5"/>
        <v>0.41464965038384433</v>
      </c>
      <c r="AT23" s="102"/>
      <c r="AU23" s="102"/>
      <c r="AV23" s="29">
        <v>2</v>
      </c>
      <c r="AW23" s="42">
        <f t="shared" si="6"/>
        <v>0.82929930076768865</v>
      </c>
      <c r="AX23" s="109"/>
      <c r="AY23" s="29"/>
      <c r="AZ23" s="40">
        <f t="shared" si="7"/>
        <v>8</v>
      </c>
      <c r="BA23" s="41">
        <f t="shared" si="8"/>
        <v>5.1831206297980541E-2</v>
      </c>
      <c r="BB23" s="102"/>
      <c r="BC23" s="102"/>
      <c r="BD23" s="29">
        <v>2</v>
      </c>
      <c r="BE23" s="42">
        <f t="shared" si="9"/>
        <v>0.10366241259596108</v>
      </c>
      <c r="BF23" s="109"/>
    </row>
    <row r="24" spans="2:58" x14ac:dyDescent="0.2">
      <c r="B24" s="20">
        <f t="shared" si="21"/>
        <v>7</v>
      </c>
      <c r="C24" s="21">
        <f t="shared" si="10"/>
        <v>3.5</v>
      </c>
      <c r="D24" s="28">
        <f t="shared" si="13"/>
        <v>210</v>
      </c>
      <c r="E24" s="36">
        <v>0</v>
      </c>
      <c r="F24" s="31">
        <v>0</v>
      </c>
      <c r="G24" s="22">
        <v>0</v>
      </c>
      <c r="H24" s="32">
        <f t="shared" si="14"/>
        <v>0</v>
      </c>
      <c r="I24" s="18">
        <f t="shared" si="15"/>
        <v>0</v>
      </c>
      <c r="J24" s="19">
        <f t="shared" si="16"/>
        <v>0.21054687500000002</v>
      </c>
      <c r="K24" s="43">
        <f t="shared" si="23"/>
        <v>0</v>
      </c>
      <c r="L24" s="44">
        <f t="shared" si="12"/>
        <v>0</v>
      </c>
      <c r="M24" s="51">
        <f t="shared" si="22"/>
        <v>0</v>
      </c>
      <c r="N24" s="44">
        <f t="shared" si="20"/>
        <v>6.6558483427435556E-3</v>
      </c>
      <c r="O24" s="53">
        <f t="shared" si="17"/>
        <v>4.4300317161602136E-5</v>
      </c>
      <c r="P24" s="55">
        <f t="shared" si="18"/>
        <v>9.4331306540489213E-2</v>
      </c>
      <c r="Q24" s="57">
        <f t="shared" si="19"/>
        <v>8.8983953936357437E-3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J24" s="40">
        <f t="shared" si="1"/>
        <v>8.5</v>
      </c>
      <c r="AK24" s="41">
        <f t="shared" si="2"/>
        <v>3.0034275921165383</v>
      </c>
      <c r="AL24" s="102"/>
      <c r="AM24" s="102"/>
      <c r="AN24" s="29">
        <v>4</v>
      </c>
      <c r="AO24" s="42">
        <f t="shared" si="3"/>
        <v>12.013710368466153</v>
      </c>
      <c r="AP24" s="109"/>
      <c r="AQ24" s="29"/>
      <c r="AR24" s="40">
        <f t="shared" si="4"/>
        <v>8.5</v>
      </c>
      <c r="AS24" s="41">
        <f t="shared" si="5"/>
        <v>0.58270989193682465</v>
      </c>
      <c r="AT24" s="102"/>
      <c r="AU24" s="102"/>
      <c r="AV24" s="29">
        <v>4</v>
      </c>
      <c r="AW24" s="42">
        <f t="shared" si="6"/>
        <v>2.3308395677472986</v>
      </c>
      <c r="AX24" s="109"/>
      <c r="AY24" s="29"/>
      <c r="AZ24" s="40">
        <f t="shared" si="7"/>
        <v>8.5</v>
      </c>
      <c r="BA24" s="41">
        <f t="shared" si="8"/>
        <v>6.8554104933744073E-2</v>
      </c>
      <c r="BB24" s="102"/>
      <c r="BC24" s="102"/>
      <c r="BD24" s="29">
        <v>4</v>
      </c>
      <c r="BE24" s="42">
        <f t="shared" si="9"/>
        <v>0.27421641973497629</v>
      </c>
      <c r="BF24" s="109"/>
    </row>
    <row r="25" spans="2:58" x14ac:dyDescent="0.2">
      <c r="B25" s="20">
        <f t="shared" si="21"/>
        <v>8</v>
      </c>
      <c r="C25" s="21">
        <f t="shared" si="10"/>
        <v>4</v>
      </c>
      <c r="D25" s="28">
        <f t="shared" si="13"/>
        <v>240</v>
      </c>
      <c r="E25" s="36">
        <v>0</v>
      </c>
      <c r="F25" s="31">
        <v>0</v>
      </c>
      <c r="G25" s="22">
        <v>0</v>
      </c>
      <c r="H25" s="32">
        <f t="shared" si="14"/>
        <v>0</v>
      </c>
      <c r="I25" s="18">
        <f t="shared" si="15"/>
        <v>0</v>
      </c>
      <c r="J25" s="19">
        <f t="shared" si="16"/>
        <v>0.24062500000000003</v>
      </c>
      <c r="K25" s="43">
        <f>I25/$I$7</f>
        <v>0</v>
      </c>
      <c r="L25" s="44">
        <f t="shared" si="12"/>
        <v>0</v>
      </c>
      <c r="M25" s="51">
        <f t="shared" si="22"/>
        <v>0</v>
      </c>
      <c r="N25" s="44">
        <f t="shared" si="20"/>
        <v>1.6187363855926638E-2</v>
      </c>
      <c r="O25" s="53">
        <f t="shared" si="17"/>
        <v>2.6203074860416012E-4</v>
      </c>
      <c r="P25" s="55">
        <f t="shared" si="18"/>
        <v>0.13938564499773123</v>
      </c>
      <c r="Q25" s="57">
        <f t="shared" si="19"/>
        <v>1.9428358031433557E-2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J25" s="40">
        <f t="shared" si="1"/>
        <v>9</v>
      </c>
      <c r="AK25" s="41">
        <f t="shared" si="2"/>
        <v>3.5518423307626401</v>
      </c>
      <c r="AL25" s="102"/>
      <c r="AM25" s="102"/>
      <c r="AN25" s="29">
        <v>2</v>
      </c>
      <c r="AO25" s="42">
        <f t="shared" si="3"/>
        <v>7.1036846615252802</v>
      </c>
      <c r="AP25" s="109"/>
      <c r="AQ25" s="29"/>
      <c r="AR25" s="40">
        <f t="shared" si="4"/>
        <v>9</v>
      </c>
      <c r="AS25" s="41">
        <f t="shared" si="5"/>
        <v>0.72964647205515643</v>
      </c>
      <c r="AT25" s="102"/>
      <c r="AU25" s="102"/>
      <c r="AV25" s="29">
        <v>2</v>
      </c>
      <c r="AW25" s="42">
        <f t="shared" si="6"/>
        <v>1.4592929441103129</v>
      </c>
      <c r="AX25" s="109"/>
      <c r="AY25" s="29"/>
      <c r="AZ25" s="40">
        <f t="shared" si="7"/>
        <v>9</v>
      </c>
      <c r="BA25" s="41">
        <f t="shared" si="8"/>
        <v>8.1071830228350711E-2</v>
      </c>
      <c r="BB25" s="102"/>
      <c r="BC25" s="102"/>
      <c r="BD25" s="29">
        <v>2</v>
      </c>
      <c r="BE25" s="42">
        <f t="shared" si="9"/>
        <v>0.16214366045670142</v>
      </c>
      <c r="BF25" s="109"/>
    </row>
    <row r="26" spans="2:58" x14ac:dyDescent="0.2">
      <c r="B26" s="20">
        <f t="shared" si="21"/>
        <v>9</v>
      </c>
      <c r="C26" s="21">
        <f t="shared" si="10"/>
        <v>4.5</v>
      </c>
      <c r="D26" s="28">
        <f t="shared" si="13"/>
        <v>270</v>
      </c>
      <c r="E26" s="36">
        <v>0</v>
      </c>
      <c r="F26" s="31">
        <v>0</v>
      </c>
      <c r="G26" s="22">
        <v>0</v>
      </c>
      <c r="H26" s="32">
        <f t="shared" si="14"/>
        <v>0</v>
      </c>
      <c r="I26" s="18">
        <f t="shared" si="15"/>
        <v>0</v>
      </c>
      <c r="J26" s="19">
        <f t="shared" si="16"/>
        <v>0.27070312500000004</v>
      </c>
      <c r="K26" s="43">
        <f t="shared" si="23"/>
        <v>0</v>
      </c>
      <c r="L26" s="44">
        <f t="shared" si="12"/>
        <v>0</v>
      </c>
      <c r="M26" s="51">
        <f t="shared" si="22"/>
        <v>0</v>
      </c>
      <c r="N26" s="44">
        <f t="shared" si="20"/>
        <v>3.1974207312439072E-2</v>
      </c>
      <c r="O26" s="53">
        <f t="shared" si="17"/>
        <v>1.0223499332588323E-3</v>
      </c>
      <c r="P26" s="55">
        <f t="shared" si="18"/>
        <v>0.19318786364103896</v>
      </c>
      <c r="Q26" s="57">
        <f t="shared" si="19"/>
        <v>3.7321550658188665E-2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J26" s="40">
        <f t="shared" si="1"/>
        <v>9.5</v>
      </c>
      <c r="AK26" s="41">
        <f t="shared" si="2"/>
        <v>3.8946015424164528</v>
      </c>
      <c r="AL26" s="102"/>
      <c r="AM26" s="102"/>
      <c r="AN26" s="29">
        <v>4</v>
      </c>
      <c r="AO26" s="42">
        <f t="shared" si="3"/>
        <v>15.578406169665811</v>
      </c>
      <c r="AP26" s="109"/>
      <c r="AQ26" s="29"/>
      <c r="AR26" s="40">
        <f t="shared" si="4"/>
        <v>9.5</v>
      </c>
      <c r="AS26" s="41">
        <f t="shared" si="5"/>
        <v>0.84450638110605847</v>
      </c>
      <c r="AT26" s="102"/>
      <c r="AU26" s="102"/>
      <c r="AV26" s="29">
        <v>4</v>
      </c>
      <c r="AW26" s="42">
        <f t="shared" si="6"/>
        <v>3.3780255244242339</v>
      </c>
      <c r="AX26" s="109"/>
      <c r="AY26" s="29"/>
      <c r="AZ26" s="40">
        <f t="shared" si="7"/>
        <v>9.5</v>
      </c>
      <c r="BA26" s="41">
        <f t="shared" si="8"/>
        <v>8.8895408537479834E-2</v>
      </c>
      <c r="BB26" s="102"/>
      <c r="BC26" s="102"/>
      <c r="BD26" s="29">
        <v>4</v>
      </c>
      <c r="BE26" s="42">
        <f t="shared" si="9"/>
        <v>0.35558163414991933</v>
      </c>
      <c r="BF26" s="109"/>
    </row>
    <row r="27" spans="2:58" x14ac:dyDescent="0.2">
      <c r="B27" s="20">
        <f t="shared" si="21"/>
        <v>10</v>
      </c>
      <c r="C27" s="21">
        <f t="shared" si="10"/>
        <v>5</v>
      </c>
      <c r="D27" s="28">
        <f t="shared" si="13"/>
        <v>300</v>
      </c>
      <c r="E27" s="36">
        <v>0</v>
      </c>
      <c r="F27" s="31">
        <v>0</v>
      </c>
      <c r="G27" s="22">
        <v>5.0000000000000001E-3</v>
      </c>
      <c r="H27" s="32">
        <f t="shared" si="14"/>
        <v>1.6666666666666668E-3</v>
      </c>
      <c r="I27" s="18">
        <f t="shared" si="15"/>
        <v>2.1422450728363327E-2</v>
      </c>
      <c r="J27" s="19">
        <f t="shared" si="16"/>
        <v>0.30078125000000006</v>
      </c>
      <c r="K27" s="43">
        <f t="shared" si="23"/>
        <v>4.8897364432057115E-4</v>
      </c>
      <c r="L27" s="44">
        <f t="shared" si="12"/>
        <v>2.4448682216028556E-3</v>
      </c>
      <c r="M27" s="51">
        <f t="shared" si="22"/>
        <v>8.1770726292144588E-3</v>
      </c>
      <c r="N27" s="44">
        <f>0.5*SQRT($J$12/(PI()))*EXP(-((1-J27)^2*$J$12)/(4*J27))</f>
        <v>5.459829827924962E-2</v>
      </c>
      <c r="O27" s="53">
        <f t="shared" si="17"/>
        <v>2.1549301908514824E-3</v>
      </c>
      <c r="P27" s="55">
        <f t="shared" si="18"/>
        <v>0.25457296866235168</v>
      </c>
      <c r="Q27" s="57">
        <f t="shared" si="19"/>
        <v>6.0710937581972567E-2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J27" s="40">
        <f t="shared" si="1"/>
        <v>10</v>
      </c>
      <c r="AK27" s="41">
        <f t="shared" si="2"/>
        <v>4.2802056555269932</v>
      </c>
      <c r="AL27" s="102"/>
      <c r="AM27" s="102"/>
      <c r="AN27" s="29">
        <v>1</v>
      </c>
      <c r="AO27" s="42">
        <f t="shared" si="3"/>
        <v>4.2802056555269932</v>
      </c>
      <c r="AP27" s="109"/>
      <c r="AQ27" s="29"/>
      <c r="AR27" s="40">
        <f t="shared" si="4"/>
        <v>10</v>
      </c>
      <c r="AS27" s="41">
        <f t="shared" si="5"/>
        <v>0.97696934135250135</v>
      </c>
      <c r="AT27" s="102"/>
      <c r="AU27" s="102"/>
      <c r="AV27" s="29">
        <v>1</v>
      </c>
      <c r="AW27" s="42">
        <f t="shared" si="6"/>
        <v>0.97696934135250135</v>
      </c>
      <c r="AX27" s="109"/>
      <c r="AY27" s="29"/>
      <c r="AZ27" s="40">
        <f t="shared" si="7"/>
        <v>10</v>
      </c>
      <c r="BA27" s="41">
        <f t="shared" si="8"/>
        <v>9.769693413525013E-2</v>
      </c>
      <c r="BB27" s="102"/>
      <c r="BC27" s="102"/>
      <c r="BD27" s="29">
        <v>1</v>
      </c>
      <c r="BE27" s="42">
        <f t="shared" si="9"/>
        <v>9.769693413525013E-2</v>
      </c>
      <c r="BF27" s="109"/>
    </row>
    <row r="28" spans="2:58" x14ac:dyDescent="0.2">
      <c r="B28" s="20">
        <f t="shared" si="21"/>
        <v>11</v>
      </c>
      <c r="C28" s="21">
        <f t="shared" si="10"/>
        <v>5.5</v>
      </c>
      <c r="D28" s="28">
        <f t="shared" si="13"/>
        <v>330</v>
      </c>
      <c r="E28" s="36">
        <v>6.0000000000000001E-3</v>
      </c>
      <c r="F28" s="31">
        <v>6.0000000000000001E-3</v>
      </c>
      <c r="G28" s="22">
        <v>6.0000000000000001E-3</v>
      </c>
      <c r="H28" s="32">
        <f t="shared" si="14"/>
        <v>6.000000000000001E-3</v>
      </c>
      <c r="I28" s="18">
        <f t="shared" si="15"/>
        <v>7.7120822622107982E-2</v>
      </c>
      <c r="J28" s="19">
        <f>C28/$J$10</f>
        <v>0.33085937500000001</v>
      </c>
      <c r="K28" s="43">
        <f t="shared" si="23"/>
        <v>1.7603051195540563E-3</v>
      </c>
      <c r="L28" s="44">
        <f t="shared" si="12"/>
        <v>9.6816781575473094E-3</v>
      </c>
      <c r="M28" s="51">
        <f t="shared" si="22"/>
        <v>2.9437461465172052E-2</v>
      </c>
      <c r="N28" s="44">
        <f t="shared" si="20"/>
        <v>8.3861484403966929E-2</v>
      </c>
      <c r="O28" s="53">
        <f t="shared" si="17"/>
        <v>2.9619742728424709E-3</v>
      </c>
      <c r="P28" s="55">
        <f t="shared" si="18"/>
        <v>0.32203493117713455</v>
      </c>
      <c r="Q28" s="57">
        <f t="shared" si="19"/>
        <v>8.56132792818428E-2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J28" s="40">
        <f t="shared" si="1"/>
        <v>11</v>
      </c>
      <c r="AK28" s="41">
        <f t="shared" si="2"/>
        <v>4.6958011996572413</v>
      </c>
      <c r="AL28" s="109">
        <f>COUNT(AJ27:AJ87)-1</f>
        <v>60</v>
      </c>
      <c r="AM28" s="109">
        <f>(AJ87-AJ27)/AL28</f>
        <v>1</v>
      </c>
      <c r="AN28" s="29">
        <v>4</v>
      </c>
      <c r="AO28" s="42">
        <f>AK28*AN28</f>
        <v>18.783204798628965</v>
      </c>
      <c r="AP28" s="109">
        <f>AM28/3*SUM(AO27:AO87)</f>
        <v>34.614395886889461</v>
      </c>
      <c r="AQ28" s="29"/>
      <c r="AR28" s="40">
        <f t="shared" si="4"/>
        <v>11</v>
      </c>
      <c r="AS28" s="41">
        <f t="shared" si="5"/>
        <v>1.1790132511857612</v>
      </c>
      <c r="AT28" s="109">
        <f>COUNT(AR27:AR87)-1</f>
        <v>60</v>
      </c>
      <c r="AU28" s="109">
        <f>(AR87-AR27)/AT28</f>
        <v>1</v>
      </c>
      <c r="AV28" s="29">
        <v>4</v>
      </c>
      <c r="AW28" s="42">
        <f>AS28*AV28</f>
        <v>4.7160530047430447</v>
      </c>
      <c r="AX28" s="109">
        <f>AU28/3*SUM(AW27:AW87)</f>
        <v>14.913370169347873</v>
      </c>
      <c r="AY28" s="29"/>
      <c r="AZ28" s="40">
        <f t="shared" si="7"/>
        <v>11</v>
      </c>
      <c r="BA28" s="41">
        <f t="shared" si="8"/>
        <v>0.1071830228350692</v>
      </c>
      <c r="BB28" s="109">
        <f>COUNT(AZ27:AZ87)-1</f>
        <v>60</v>
      </c>
      <c r="BC28" s="109">
        <f>(AZ87-AZ27)/BB28</f>
        <v>1</v>
      </c>
      <c r="BD28" s="29">
        <v>4</v>
      </c>
      <c r="BE28" s="42">
        <f>BA28*BD28</f>
        <v>0.42873209134027679</v>
      </c>
      <c r="BF28" s="109">
        <f>BC28/3*SUM(BE27:BE87)</f>
        <v>0.79008361449317865</v>
      </c>
    </row>
    <row r="29" spans="2:58" x14ac:dyDescent="0.2">
      <c r="B29" s="20">
        <f t="shared" si="21"/>
        <v>12</v>
      </c>
      <c r="C29" s="21">
        <f t="shared" si="10"/>
        <v>6</v>
      </c>
      <c r="D29" s="28">
        <f t="shared" si="13"/>
        <v>360</v>
      </c>
      <c r="E29" s="36">
        <v>2.1999999999999999E-2</v>
      </c>
      <c r="F29" s="31">
        <v>2.4E-2</v>
      </c>
      <c r="G29" s="22">
        <v>2.1999999999999999E-2</v>
      </c>
      <c r="H29" s="32">
        <f t="shared" si="14"/>
        <v>2.2666666666666668E-2</v>
      </c>
      <c r="I29" s="18">
        <f t="shared" si="15"/>
        <v>0.29134532990574125</v>
      </c>
      <c r="J29" s="19">
        <f t="shared" si="16"/>
        <v>0.36093750000000002</v>
      </c>
      <c r="K29" s="43">
        <f>I29/$I$7</f>
        <v>6.6500415627597682E-3</v>
      </c>
      <c r="L29" s="44">
        <f t="shared" si="12"/>
        <v>3.9900249376558609E-2</v>
      </c>
      <c r="M29" s="51">
        <f t="shared" si="22"/>
        <v>0.11120818775731664</v>
      </c>
      <c r="N29" s="44">
        <f t="shared" si="20"/>
        <v>0.11897318079378846</v>
      </c>
      <c r="O29" s="53">
        <f t="shared" si="17"/>
        <v>6.0295116856455906E-5</v>
      </c>
      <c r="P29" s="55">
        <f t="shared" si="18"/>
        <v>0.39386182441690415</v>
      </c>
      <c r="Q29" s="57">
        <f t="shared" si="19"/>
        <v>7.9893078316890132E-2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J29" s="40">
        <f t="shared" si="1"/>
        <v>12</v>
      </c>
      <c r="AK29" s="41">
        <f t="shared" si="2"/>
        <v>4.2416452442159391</v>
      </c>
      <c r="AL29" s="107"/>
      <c r="AM29" s="107"/>
      <c r="AN29" s="29">
        <v>2</v>
      </c>
      <c r="AO29" s="42">
        <f t="shared" ref="AO29:AO92" si="24">AK29*AN29</f>
        <v>8.4832904884318783</v>
      </c>
      <c r="AP29" s="109"/>
      <c r="AQ29" s="29"/>
      <c r="AR29" s="40">
        <f t="shared" si="4"/>
        <v>12</v>
      </c>
      <c r="AS29" s="41">
        <f t="shared" si="5"/>
        <v>1.1618013789056771</v>
      </c>
      <c r="AT29" s="107"/>
      <c r="AU29" s="107"/>
      <c r="AV29" s="29">
        <v>2</v>
      </c>
      <c r="AW29" s="42">
        <f t="shared" ref="AW29:AW92" si="25">AS29*AV29</f>
        <v>2.3236027578113543</v>
      </c>
      <c r="AX29" s="109"/>
      <c r="AY29" s="29"/>
      <c r="AZ29" s="40">
        <f t="shared" si="7"/>
        <v>12</v>
      </c>
      <c r="BA29" s="41">
        <f t="shared" si="8"/>
        <v>9.6816781575473104E-2</v>
      </c>
      <c r="BB29" s="107"/>
      <c r="BC29" s="107"/>
      <c r="BD29" s="29">
        <v>2</v>
      </c>
      <c r="BE29" s="42">
        <f t="shared" ref="BE29:BE92" si="26">BA29*BD29</f>
        <v>0.19363356315094621</v>
      </c>
      <c r="BF29" s="109"/>
    </row>
    <row r="30" spans="2:58" x14ac:dyDescent="0.2">
      <c r="B30" s="20">
        <f t="shared" si="21"/>
        <v>13</v>
      </c>
      <c r="C30" s="21">
        <f t="shared" si="10"/>
        <v>6.5</v>
      </c>
      <c r="D30" s="28">
        <f t="shared" si="13"/>
        <v>390</v>
      </c>
      <c r="E30" s="36">
        <v>4.2999999999999997E-2</v>
      </c>
      <c r="F30" s="31">
        <v>0.05</v>
      </c>
      <c r="G30" s="22">
        <v>4.2999999999999997E-2</v>
      </c>
      <c r="H30" s="32">
        <f t="shared" si="14"/>
        <v>4.5333333333333337E-2</v>
      </c>
      <c r="I30" s="18">
        <f t="shared" si="15"/>
        <v>0.58269065981148249</v>
      </c>
      <c r="J30" s="19">
        <f t="shared" si="16"/>
        <v>0.39101562500000003</v>
      </c>
      <c r="K30" s="43">
        <f t="shared" si="23"/>
        <v>1.3300083125519536E-2</v>
      </c>
      <c r="L30" s="44">
        <f t="shared" si="12"/>
        <v>8.6450540315876984E-2</v>
      </c>
      <c r="M30" s="51">
        <f t="shared" si="22"/>
        <v>0.22241637551463328</v>
      </c>
      <c r="N30" s="44">
        <f t="shared" si="20"/>
        <v>0.15878135891883607</v>
      </c>
      <c r="O30" s="53">
        <f t="shared" si="17"/>
        <v>4.0494153371473862E-3</v>
      </c>
      <c r="P30" s="55">
        <f t="shared" si="18"/>
        <v>0.46825570337996392</v>
      </c>
      <c r="Q30" s="57">
        <f t="shared" si="19"/>
        <v>6.0436975125277535E-2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J30" s="40">
        <f t="shared" si="1"/>
        <v>13</v>
      </c>
      <c r="AK30" s="41">
        <f t="shared" si="2"/>
        <v>3.6375321336760926</v>
      </c>
      <c r="AL30" s="107"/>
      <c r="AM30" s="107"/>
      <c r="AN30" s="29">
        <v>4</v>
      </c>
      <c r="AO30" s="42">
        <f t="shared" si="24"/>
        <v>14.550128534704371</v>
      </c>
      <c r="AP30" s="109"/>
      <c r="AQ30" s="29"/>
      <c r="AR30" s="40">
        <f t="shared" si="4"/>
        <v>13</v>
      </c>
      <c r="AS30" s="41">
        <f t="shared" si="5"/>
        <v>1.0793604224732287</v>
      </c>
      <c r="AT30" s="107"/>
      <c r="AU30" s="107"/>
      <c r="AV30" s="29">
        <v>4</v>
      </c>
      <c r="AW30" s="42">
        <f t="shared" si="25"/>
        <v>4.3174416898929149</v>
      </c>
      <c r="AX30" s="109"/>
      <c r="AY30" s="29"/>
      <c r="AZ30" s="40">
        <f t="shared" si="7"/>
        <v>13</v>
      </c>
      <c r="BA30" s="41">
        <f t="shared" si="8"/>
        <v>8.3027724805632974E-2</v>
      </c>
      <c r="BB30" s="107"/>
      <c r="BC30" s="107"/>
      <c r="BD30" s="29">
        <v>4</v>
      </c>
      <c r="BE30" s="42">
        <f t="shared" si="26"/>
        <v>0.3321108992225319</v>
      </c>
      <c r="BF30" s="109"/>
    </row>
    <row r="31" spans="2:58" x14ac:dyDescent="0.2">
      <c r="B31" s="20">
        <f t="shared" si="21"/>
        <v>14</v>
      </c>
      <c r="C31" s="21">
        <f t="shared" si="10"/>
        <v>7</v>
      </c>
      <c r="D31" s="28">
        <f t="shared" si="13"/>
        <v>420</v>
      </c>
      <c r="E31" s="36">
        <v>7.6999999999999999E-2</v>
      </c>
      <c r="F31" s="31">
        <v>0.09</v>
      </c>
      <c r="G31" s="22">
        <v>7.6999999999999999E-2</v>
      </c>
      <c r="H31" s="32">
        <f t="shared" si="14"/>
        <v>8.1333333333333327E-2</v>
      </c>
      <c r="I31" s="18">
        <f t="shared" si="15"/>
        <v>1.0454155955441302</v>
      </c>
      <c r="J31" s="19">
        <f t="shared" si="16"/>
        <v>0.42109375000000004</v>
      </c>
      <c r="K31" s="43">
        <f t="shared" si="23"/>
        <v>2.386191384284387E-2</v>
      </c>
      <c r="L31" s="44">
        <f t="shared" si="12"/>
        <v>0.16703339689990709</v>
      </c>
      <c r="M31" s="51">
        <f t="shared" si="22"/>
        <v>0.39904114430566551</v>
      </c>
      <c r="N31" s="44">
        <f t="shared" si="20"/>
        <v>0.20197618958535415</v>
      </c>
      <c r="O31" s="53">
        <f t="shared" si="17"/>
        <v>3.8834596378918361E-2</v>
      </c>
      <c r="P31" s="55">
        <f t="shared" si="18"/>
        <v>0.54343266193970385</v>
      </c>
      <c r="Q31" s="57">
        <f t="shared" si="19"/>
        <v>2.0848910364660807E-2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J31" s="40">
        <f t="shared" si="1"/>
        <v>14</v>
      </c>
      <c r="AK31" s="41">
        <f t="shared" si="2"/>
        <v>3.0034275921165383</v>
      </c>
      <c r="AL31" s="107"/>
      <c r="AM31" s="107"/>
      <c r="AN31" s="29">
        <v>2</v>
      </c>
      <c r="AO31" s="42">
        <f t="shared" si="24"/>
        <v>6.0068551842330766</v>
      </c>
      <c r="AP31" s="109"/>
      <c r="AQ31" s="29"/>
      <c r="AR31" s="40">
        <f t="shared" si="4"/>
        <v>14</v>
      </c>
      <c r="AS31" s="41">
        <f t="shared" si="5"/>
        <v>0.95975746907241699</v>
      </c>
      <c r="AT31" s="107"/>
      <c r="AU31" s="107"/>
      <c r="AV31" s="29">
        <v>2</v>
      </c>
      <c r="AW31" s="42">
        <f t="shared" si="25"/>
        <v>1.919514938144834</v>
      </c>
      <c r="AX31" s="109"/>
      <c r="AY31" s="29"/>
      <c r="AZ31" s="40">
        <f t="shared" si="7"/>
        <v>14</v>
      </c>
      <c r="BA31" s="41">
        <f t="shared" si="8"/>
        <v>6.8554104933744073E-2</v>
      </c>
      <c r="BB31" s="107"/>
      <c r="BC31" s="107"/>
      <c r="BD31" s="29">
        <v>2</v>
      </c>
      <c r="BE31" s="42">
        <f t="shared" si="26"/>
        <v>0.13710820986748815</v>
      </c>
      <c r="BF31" s="109"/>
    </row>
    <row r="32" spans="2:58" x14ac:dyDescent="0.2">
      <c r="B32" s="20">
        <f t="shared" si="21"/>
        <v>15</v>
      </c>
      <c r="C32" s="21">
        <f t="shared" si="10"/>
        <v>7.5</v>
      </c>
      <c r="D32" s="28">
        <f t="shared" si="13"/>
        <v>450</v>
      </c>
      <c r="E32" s="36">
        <v>0.124</v>
      </c>
      <c r="F32" s="31">
        <v>0.12</v>
      </c>
      <c r="G32" s="22">
        <v>0.124</v>
      </c>
      <c r="H32" s="32">
        <f t="shared" si="14"/>
        <v>0.12266666666666666</v>
      </c>
      <c r="I32" s="18">
        <f t="shared" si="15"/>
        <v>1.5766923736075407</v>
      </c>
      <c r="J32" s="19">
        <f t="shared" si="16"/>
        <v>0.45117187500000006</v>
      </c>
      <c r="K32" s="43">
        <f t="shared" si="23"/>
        <v>3.5988460221994034E-2</v>
      </c>
      <c r="L32" s="44">
        <f t="shared" si="12"/>
        <v>0.26991345166495528</v>
      </c>
      <c r="M32" s="51">
        <f t="shared" si="22"/>
        <v>0.60183254551018406</v>
      </c>
      <c r="N32" s="44">
        <f t="shared" si="20"/>
        <v>0.24724129498021089</v>
      </c>
      <c r="O32" s="53">
        <f t="shared" si="17"/>
        <v>0.12573495495241022</v>
      </c>
      <c r="P32" s="55">
        <f t="shared" si="18"/>
        <v>0.61770165570347901</v>
      </c>
      <c r="Q32" s="57">
        <f t="shared" si="19"/>
        <v>2.5182865832693783E-4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J32" s="40">
        <f t="shared" si="1"/>
        <v>15</v>
      </c>
      <c r="AK32" s="41">
        <f t="shared" si="2"/>
        <v>2.356469580119966</v>
      </c>
      <c r="AL32" s="107"/>
      <c r="AM32" s="107"/>
      <c r="AN32" s="29">
        <v>4</v>
      </c>
      <c r="AO32" s="42">
        <f t="shared" si="24"/>
        <v>9.425878320479864</v>
      </c>
      <c r="AP32" s="109"/>
      <c r="AQ32" s="29"/>
      <c r="AR32" s="40">
        <f t="shared" si="4"/>
        <v>15</v>
      </c>
      <c r="AS32" s="41">
        <f t="shared" si="5"/>
        <v>0.80680651312894247</v>
      </c>
      <c r="AT32" s="107"/>
      <c r="AU32" s="107"/>
      <c r="AV32" s="29">
        <v>4</v>
      </c>
      <c r="AW32" s="42">
        <f t="shared" si="25"/>
        <v>3.2272260525157699</v>
      </c>
      <c r="AX32" s="109"/>
      <c r="AY32" s="29"/>
      <c r="AZ32" s="40">
        <f t="shared" si="7"/>
        <v>15</v>
      </c>
      <c r="BA32" s="41">
        <f t="shared" si="8"/>
        <v>5.3787100875262832E-2</v>
      </c>
      <c r="BB32" s="107"/>
      <c r="BC32" s="107"/>
      <c r="BD32" s="29">
        <v>4</v>
      </c>
      <c r="BE32" s="42">
        <f t="shared" si="26"/>
        <v>0.21514840350105133</v>
      </c>
      <c r="BF32" s="109"/>
    </row>
    <row r="33" spans="2:58" x14ac:dyDescent="0.2">
      <c r="B33" s="20">
        <f t="shared" si="21"/>
        <v>16</v>
      </c>
      <c r="C33" s="21">
        <f t="shared" si="10"/>
        <v>8</v>
      </c>
      <c r="D33" s="28">
        <f t="shared" si="13"/>
        <v>480</v>
      </c>
      <c r="E33" s="36">
        <v>0.186</v>
      </c>
      <c r="F33" s="31">
        <v>0.158</v>
      </c>
      <c r="G33" s="22">
        <v>0.186</v>
      </c>
      <c r="H33" s="32">
        <f>AVERAGE(E33:G33)</f>
        <v>0.17666666666666667</v>
      </c>
      <c r="I33" s="18">
        <f t="shared" si="15"/>
        <v>2.2707797772065126</v>
      </c>
      <c r="J33" s="19">
        <f t="shared" si="16"/>
        <v>0.48125000000000007</v>
      </c>
      <c r="K33" s="43">
        <f t="shared" si="23"/>
        <v>5.1831206297980541E-2</v>
      </c>
      <c r="L33" s="44">
        <f t="shared" si="12"/>
        <v>0.41464965038384433</v>
      </c>
      <c r="M33" s="51">
        <f t="shared" si="22"/>
        <v>0.86676969869673259</v>
      </c>
      <c r="N33" s="44">
        <f t="shared" si="20"/>
        <v>0.29335229255211975</v>
      </c>
      <c r="O33" s="53">
        <f t="shared" si="17"/>
        <v>0.32880752166961597</v>
      </c>
      <c r="P33" s="55">
        <f t="shared" si="18"/>
        <v>0.68952271201503235</v>
      </c>
      <c r="Q33" s="57">
        <f t="shared" si="19"/>
        <v>3.1416494287742826E-2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J33" s="40">
        <f t="shared" si="1"/>
        <v>16</v>
      </c>
      <c r="AK33" s="41">
        <f t="shared" si="2"/>
        <v>1.692373607540703</v>
      </c>
      <c r="AL33" s="107"/>
      <c r="AM33" s="107"/>
      <c r="AN33" s="29">
        <v>2</v>
      </c>
      <c r="AO33" s="42">
        <f t="shared" si="24"/>
        <v>3.384747215081406</v>
      </c>
      <c r="AP33" s="109"/>
      <c r="AQ33" s="29"/>
      <c r="AR33" s="40">
        <f t="shared" si="4"/>
        <v>16</v>
      </c>
      <c r="AS33" s="41">
        <f t="shared" si="5"/>
        <v>0.61806268642120199</v>
      </c>
      <c r="AT33" s="107"/>
      <c r="AU33" s="107"/>
      <c r="AV33" s="29">
        <v>2</v>
      </c>
      <c r="AW33" s="42">
        <f t="shared" si="25"/>
        <v>1.236125372842404</v>
      </c>
      <c r="AX33" s="109"/>
      <c r="AY33" s="29"/>
      <c r="AZ33" s="40">
        <f t="shared" si="7"/>
        <v>16</v>
      </c>
      <c r="BA33" s="41">
        <f t="shared" si="8"/>
        <v>3.8628917901325124E-2</v>
      </c>
      <c r="BB33" s="107"/>
      <c r="BC33" s="107"/>
      <c r="BD33" s="29">
        <v>2</v>
      </c>
      <c r="BE33" s="42">
        <f t="shared" si="26"/>
        <v>7.7257835802650249E-2</v>
      </c>
      <c r="BF33" s="109"/>
    </row>
    <row r="34" spans="2:58" x14ac:dyDescent="0.2">
      <c r="B34" s="20">
        <f t="shared" si="21"/>
        <v>17</v>
      </c>
      <c r="C34" s="21">
        <f t="shared" si="10"/>
        <v>8.5</v>
      </c>
      <c r="D34" s="28">
        <f t="shared" si="13"/>
        <v>510</v>
      </c>
      <c r="E34" s="36">
        <v>0.23599999999999999</v>
      </c>
      <c r="F34" s="31">
        <v>0.22900000000000001</v>
      </c>
      <c r="G34" s="22">
        <v>0.23599999999999999</v>
      </c>
      <c r="H34" s="32">
        <f t="shared" si="14"/>
        <v>0.23366666666666666</v>
      </c>
      <c r="I34" s="18">
        <f t="shared" si="15"/>
        <v>3.0034275921165383</v>
      </c>
      <c r="J34" s="19">
        <f t="shared" si="16"/>
        <v>0.51132812500000002</v>
      </c>
      <c r="K34" s="43">
        <f t="shared" si="23"/>
        <v>6.8554104933744073E-2</v>
      </c>
      <c r="L34" s="44">
        <f t="shared" si="12"/>
        <v>0.58270989193682465</v>
      </c>
      <c r="M34" s="51">
        <f t="shared" si="22"/>
        <v>1.1464255826158671</v>
      </c>
      <c r="N34" s="44">
        <f t="shared" si="20"/>
        <v>0.33923230094845469</v>
      </c>
      <c r="O34" s="53">
        <f t="shared" si="17"/>
        <v>0.65156099396900669</v>
      </c>
      <c r="P34" s="55">
        <f t="shared" si="18"/>
        <v>0.75754636926710872</v>
      </c>
      <c r="Q34" s="57">
        <f t="shared" si="19"/>
        <v>0.15122704257474917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J34" s="40">
        <f t="shared" si="1"/>
        <v>17</v>
      </c>
      <c r="AK34" s="41">
        <f t="shared" si="2"/>
        <v>1.3796058269065983</v>
      </c>
      <c r="AL34" s="107"/>
      <c r="AM34" s="107"/>
      <c r="AN34" s="29">
        <v>4</v>
      </c>
      <c r="AO34" s="42">
        <f t="shared" si="24"/>
        <v>5.5184233076263931</v>
      </c>
      <c r="AP34" s="109"/>
      <c r="AQ34" s="29"/>
      <c r="AR34" s="40">
        <f t="shared" si="4"/>
        <v>17</v>
      </c>
      <c r="AS34" s="41">
        <f t="shared" si="5"/>
        <v>0.53532834580216138</v>
      </c>
      <c r="AT34" s="107"/>
      <c r="AU34" s="107"/>
      <c r="AV34" s="29">
        <v>4</v>
      </c>
      <c r="AW34" s="42">
        <f t="shared" si="25"/>
        <v>2.1413133832086455</v>
      </c>
      <c r="AX34" s="109"/>
      <c r="AY34" s="29"/>
      <c r="AZ34" s="40">
        <f t="shared" si="7"/>
        <v>17</v>
      </c>
      <c r="BA34" s="41">
        <f t="shared" si="8"/>
        <v>3.1489902694244787E-2</v>
      </c>
      <c r="BB34" s="107"/>
      <c r="BC34" s="107"/>
      <c r="BD34" s="29">
        <v>4</v>
      </c>
      <c r="BE34" s="42">
        <f t="shared" si="26"/>
        <v>0.12595961077697915</v>
      </c>
      <c r="BF34" s="109"/>
    </row>
    <row r="35" spans="2:58" x14ac:dyDescent="0.2">
      <c r="B35" s="20">
        <f t="shared" si="21"/>
        <v>18</v>
      </c>
      <c r="C35" s="21">
        <f t="shared" si="10"/>
        <v>9</v>
      </c>
      <c r="D35" s="28">
        <f t="shared" si="13"/>
        <v>540</v>
      </c>
      <c r="E35" s="36">
        <v>0.28699999999999998</v>
      </c>
      <c r="F35" s="31">
        <v>0.26500000000000001</v>
      </c>
      <c r="G35" s="22">
        <v>0.27700000000000002</v>
      </c>
      <c r="H35" s="32">
        <f t="shared" si="14"/>
        <v>0.27633333333333338</v>
      </c>
      <c r="I35" s="18">
        <f t="shared" si="15"/>
        <v>3.5518423307626401</v>
      </c>
      <c r="J35" s="19">
        <f t="shared" si="16"/>
        <v>0.54140625000000009</v>
      </c>
      <c r="K35" s="43">
        <f t="shared" si="23"/>
        <v>8.1071830228350711E-2</v>
      </c>
      <c r="L35" s="44">
        <f t="shared" si="12"/>
        <v>0.72964647205515643</v>
      </c>
      <c r="M35" s="51">
        <f t="shared" si="22"/>
        <v>1.3557586419237575</v>
      </c>
      <c r="N35" s="44">
        <f t="shared" si="20"/>
        <v>0.38397616947280161</v>
      </c>
      <c r="O35" s="53">
        <f t="shared" si="17"/>
        <v>0.94436117376289275</v>
      </c>
      <c r="P35" s="55">
        <f t="shared" si="18"/>
        <v>0.82063683331288295</v>
      </c>
      <c r="Q35" s="57">
        <f t="shared" si="19"/>
        <v>0.28635535005097346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J35" s="40">
        <f t="shared" si="1"/>
        <v>18</v>
      </c>
      <c r="AK35" s="41">
        <f t="shared" si="2"/>
        <v>1.1568123393316199</v>
      </c>
      <c r="AL35" s="107"/>
      <c r="AM35" s="107"/>
      <c r="AN35" s="29">
        <v>2</v>
      </c>
      <c r="AO35" s="42">
        <f t="shared" si="24"/>
        <v>2.3136246786632397</v>
      </c>
      <c r="AP35" s="109"/>
      <c r="AQ35" s="29"/>
      <c r="AR35" s="40">
        <f t="shared" si="4"/>
        <v>18</v>
      </c>
      <c r="AS35" s="41">
        <f t="shared" si="5"/>
        <v>0.47528238227959524</v>
      </c>
      <c r="AT35" s="107"/>
      <c r="AU35" s="107"/>
      <c r="AV35" s="29">
        <v>2</v>
      </c>
      <c r="AW35" s="42">
        <f t="shared" si="25"/>
        <v>0.95056476455919048</v>
      </c>
      <c r="AX35" s="109"/>
      <c r="AY35" s="29"/>
      <c r="AZ35" s="40">
        <f t="shared" si="7"/>
        <v>18</v>
      </c>
      <c r="BA35" s="41">
        <f t="shared" si="8"/>
        <v>2.6404576793310847E-2</v>
      </c>
      <c r="BB35" s="107"/>
      <c r="BC35" s="107"/>
      <c r="BD35" s="29">
        <v>2</v>
      </c>
      <c r="BE35" s="42">
        <f t="shared" si="26"/>
        <v>5.2809153586621693E-2</v>
      </c>
      <c r="BF35" s="109"/>
    </row>
    <row r="36" spans="2:58" x14ac:dyDescent="0.2">
      <c r="B36" s="20">
        <f t="shared" si="21"/>
        <v>19</v>
      </c>
      <c r="C36" s="21">
        <f t="shared" si="10"/>
        <v>9.5</v>
      </c>
      <c r="D36" s="28">
        <f t="shared" si="13"/>
        <v>570</v>
      </c>
      <c r="E36" s="36">
        <v>0.316</v>
      </c>
      <c r="F36" s="31">
        <v>0.29399999999999998</v>
      </c>
      <c r="G36" s="22">
        <v>0.29899999999999999</v>
      </c>
      <c r="H36" s="32">
        <f t="shared" si="14"/>
        <v>0.30299999999999999</v>
      </c>
      <c r="I36" s="18">
        <f t="shared" si="15"/>
        <v>3.8946015424164528</v>
      </c>
      <c r="J36" s="19">
        <f t="shared" si="16"/>
        <v>0.57148437500000004</v>
      </c>
      <c r="K36" s="43">
        <f t="shared" si="23"/>
        <v>8.8895408537479834E-2</v>
      </c>
      <c r="L36" s="44">
        <f t="shared" si="12"/>
        <v>0.84450638110605847</v>
      </c>
      <c r="M36" s="51">
        <f t="shared" si="22"/>
        <v>1.4865918039911885</v>
      </c>
      <c r="N36" s="44">
        <f t="shared" si="20"/>
        <v>0.42685387605761876</v>
      </c>
      <c r="O36" s="53">
        <f t="shared" si="17"/>
        <v>1.1230444759009357</v>
      </c>
      <c r="P36" s="55">
        <f t="shared" si="18"/>
        <v>0.87788158884728507</v>
      </c>
      <c r="Q36" s="57">
        <f t="shared" si="19"/>
        <v>0.3705281260205372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J36" s="40">
        <f t="shared" si="1"/>
        <v>19</v>
      </c>
      <c r="AK36" s="41">
        <f t="shared" si="2"/>
        <v>0.92544987146529578</v>
      </c>
      <c r="AL36" s="107"/>
      <c r="AM36" s="107"/>
      <c r="AN36" s="29">
        <v>4</v>
      </c>
      <c r="AO36" s="42">
        <f t="shared" si="24"/>
        <v>3.7017994858611831</v>
      </c>
      <c r="AP36" s="109"/>
      <c r="AQ36" s="29"/>
      <c r="AR36" s="40">
        <f t="shared" si="4"/>
        <v>19</v>
      </c>
      <c r="AS36" s="41">
        <f t="shared" si="5"/>
        <v>0.40134956725832488</v>
      </c>
      <c r="AT36" s="107"/>
      <c r="AU36" s="107"/>
      <c r="AV36" s="29">
        <v>4</v>
      </c>
      <c r="AW36" s="42">
        <f t="shared" si="25"/>
        <v>1.6053982690332995</v>
      </c>
      <c r="AX36" s="109"/>
      <c r="AY36" s="29"/>
      <c r="AZ36" s="40">
        <f t="shared" si="7"/>
        <v>19</v>
      </c>
      <c r="BA36" s="41">
        <f t="shared" si="8"/>
        <v>2.1123661434648677E-2</v>
      </c>
      <c r="BB36" s="107"/>
      <c r="BC36" s="107"/>
      <c r="BD36" s="29">
        <v>4</v>
      </c>
      <c r="BE36" s="42">
        <f t="shared" si="26"/>
        <v>8.4494645738594706E-2</v>
      </c>
      <c r="BF36" s="109"/>
    </row>
    <row r="37" spans="2:58" x14ac:dyDescent="0.2">
      <c r="B37" s="20">
        <f t="shared" si="21"/>
        <v>20</v>
      </c>
      <c r="C37" s="21">
        <f t="shared" si="10"/>
        <v>10</v>
      </c>
      <c r="D37" s="28">
        <f t="shared" si="13"/>
        <v>600</v>
      </c>
      <c r="E37" s="36">
        <v>0.34599999999999997</v>
      </c>
      <c r="F37" s="31">
        <v>0.317</v>
      </c>
      <c r="G37" s="22">
        <v>0.33600000000000002</v>
      </c>
      <c r="H37" s="32">
        <f t="shared" si="14"/>
        <v>0.33300000000000002</v>
      </c>
      <c r="I37" s="18">
        <f t="shared" si="15"/>
        <v>4.2802056555269932</v>
      </c>
      <c r="J37" s="19">
        <f t="shared" si="16"/>
        <v>0.60156250000000011</v>
      </c>
      <c r="K37" s="43">
        <f t="shared" si="23"/>
        <v>9.769693413525013E-2</v>
      </c>
      <c r="L37" s="44">
        <f t="shared" si="12"/>
        <v>0.97696934135250135</v>
      </c>
      <c r="M37" s="51">
        <f t="shared" si="22"/>
        <v>1.633779111317049</v>
      </c>
      <c r="N37" s="44">
        <f t="shared" si="20"/>
        <v>0.4673011914614662</v>
      </c>
      <c r="O37" s="53">
        <f t="shared" si="17"/>
        <v>1.3606707375106075</v>
      </c>
      <c r="P37" s="55">
        <f t="shared" si="18"/>
        <v>0.9285901919826397</v>
      </c>
      <c r="Q37" s="57">
        <f t="shared" si="19"/>
        <v>0.49729141195203203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J37" s="40">
        <f t="shared" si="1"/>
        <v>20</v>
      </c>
      <c r="AK37" s="41">
        <f t="shared" si="2"/>
        <v>0.76692373607540709</v>
      </c>
      <c r="AL37" s="107"/>
      <c r="AM37" s="107"/>
      <c r="AN37" s="29">
        <v>2</v>
      </c>
      <c r="AO37" s="42">
        <f t="shared" si="24"/>
        <v>1.5338474721508142</v>
      </c>
      <c r="AP37" s="109"/>
      <c r="AQ37" s="29"/>
      <c r="AR37" s="40">
        <f t="shared" si="4"/>
        <v>20</v>
      </c>
      <c r="AS37" s="41">
        <f t="shared" si="5"/>
        <v>0.35010512933352894</v>
      </c>
      <c r="AT37" s="107"/>
      <c r="AU37" s="107"/>
      <c r="AV37" s="29">
        <v>2</v>
      </c>
      <c r="AW37" s="42">
        <f t="shared" si="25"/>
        <v>0.70021025866705788</v>
      </c>
      <c r="AX37" s="109"/>
      <c r="AY37" s="29"/>
      <c r="AZ37" s="40">
        <f t="shared" si="7"/>
        <v>20</v>
      </c>
      <c r="BA37" s="41">
        <f t="shared" si="8"/>
        <v>1.7505256466676448E-2</v>
      </c>
      <c r="BB37" s="107"/>
      <c r="BC37" s="107"/>
      <c r="BD37" s="29">
        <v>2</v>
      </c>
      <c r="BE37" s="42">
        <f t="shared" si="26"/>
        <v>3.5010512933352896E-2</v>
      </c>
      <c r="BF37" s="109"/>
    </row>
    <row r="38" spans="2:58" x14ac:dyDescent="0.2">
      <c r="B38" s="20">
        <f t="shared" si="21"/>
        <v>21</v>
      </c>
      <c r="C38" s="21">
        <f t="shared" si="10"/>
        <v>11</v>
      </c>
      <c r="D38" s="28">
        <f t="shared" ref="D38:D97" si="27">D37+60</f>
        <v>660</v>
      </c>
      <c r="E38" s="36">
        <v>0.373</v>
      </c>
      <c r="F38" s="31">
        <v>0.36</v>
      </c>
      <c r="G38" s="22">
        <v>0.36299999999999999</v>
      </c>
      <c r="H38" s="32">
        <f t="shared" si="14"/>
        <v>0.36533333333333334</v>
      </c>
      <c r="I38" s="18">
        <f t="shared" si="15"/>
        <v>4.6958011996572413</v>
      </c>
      <c r="J38" s="19">
        <f t="shared" si="16"/>
        <v>0.66171875000000002</v>
      </c>
      <c r="K38" s="43">
        <f t="shared" si="23"/>
        <v>0.1071830228350692</v>
      </c>
      <c r="L38" s="44">
        <f t="shared" si="12"/>
        <v>1.1790132511857612</v>
      </c>
      <c r="M38" s="51">
        <f t="shared" si="22"/>
        <v>1.7924143203238092</v>
      </c>
      <c r="N38" s="44">
        <f t="shared" si="20"/>
        <v>0.53937593264976624</v>
      </c>
      <c r="O38" s="53">
        <f t="shared" si="17"/>
        <v>1.5701052009847651</v>
      </c>
      <c r="P38" s="55">
        <f t="shared" si="18"/>
        <v>1.0086846842703168</v>
      </c>
      <c r="Q38" s="57">
        <f t="shared" si="19"/>
        <v>0.61423214242853974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J38" s="40">
        <f t="shared" si="1"/>
        <v>21</v>
      </c>
      <c r="AK38" s="41">
        <f t="shared" si="2"/>
        <v>0.64695801199657244</v>
      </c>
      <c r="AL38" s="107"/>
      <c r="AM38" s="107"/>
      <c r="AN38" s="29">
        <v>4</v>
      </c>
      <c r="AO38" s="42">
        <f t="shared" si="24"/>
        <v>2.5878320479862897</v>
      </c>
      <c r="AP38" s="109"/>
      <c r="AQ38" s="29"/>
      <c r="AR38" s="40">
        <f t="shared" si="4"/>
        <v>21</v>
      </c>
      <c r="AS38" s="41">
        <f t="shared" si="5"/>
        <v>0.31010708522810621</v>
      </c>
      <c r="AT38" s="107"/>
      <c r="AU38" s="107"/>
      <c r="AV38" s="29">
        <v>4</v>
      </c>
      <c r="AW38" s="42">
        <f t="shared" si="25"/>
        <v>1.2404283409124248</v>
      </c>
      <c r="AX38" s="109"/>
      <c r="AY38" s="29"/>
      <c r="AZ38" s="40">
        <f t="shared" si="7"/>
        <v>21</v>
      </c>
      <c r="BA38" s="41">
        <f t="shared" si="8"/>
        <v>1.4767004058481248E-2</v>
      </c>
      <c r="BB38" s="107"/>
      <c r="BC38" s="107"/>
      <c r="BD38" s="29">
        <v>4</v>
      </c>
      <c r="BE38" s="42">
        <f t="shared" si="26"/>
        <v>5.9068016233924991E-2</v>
      </c>
      <c r="BF38" s="109"/>
    </row>
    <row r="39" spans="2:58" x14ac:dyDescent="0.2">
      <c r="B39" s="20">
        <f t="shared" si="21"/>
        <v>22</v>
      </c>
      <c r="C39" s="21">
        <f t="shared" si="10"/>
        <v>12</v>
      </c>
      <c r="D39" s="28">
        <f t="shared" si="27"/>
        <v>720</v>
      </c>
      <c r="E39" s="36">
        <v>0.34200000000000003</v>
      </c>
      <c r="F39" s="31">
        <v>0.315</v>
      </c>
      <c r="G39" s="22">
        <v>0.33300000000000002</v>
      </c>
      <c r="H39" s="32">
        <f t="shared" si="14"/>
        <v>0.33</v>
      </c>
      <c r="I39" s="18">
        <f t="shared" si="15"/>
        <v>4.2416452442159391</v>
      </c>
      <c r="J39" s="19">
        <f t="shared" si="16"/>
        <v>0.72187500000000004</v>
      </c>
      <c r="K39" s="43">
        <f t="shared" si="23"/>
        <v>9.6816781575473104E-2</v>
      </c>
      <c r="L39" s="44">
        <f t="shared" si="12"/>
        <v>1.1618013789056771</v>
      </c>
      <c r="M39" s="51">
        <f t="shared" si="22"/>
        <v>1.619060380584463</v>
      </c>
      <c r="N39" s="44">
        <f t="shared" si="20"/>
        <v>0.59832587423686334</v>
      </c>
      <c r="O39" s="53">
        <f t="shared" si="17"/>
        <v>1.041898932448678</v>
      </c>
      <c r="P39" s="55">
        <f t="shared" si="18"/>
        <v>1.0593439041609898</v>
      </c>
      <c r="Q39" s="57">
        <f t="shared" si="19"/>
        <v>0.31328253397990846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J39" s="40">
        <f t="shared" si="1"/>
        <v>22</v>
      </c>
      <c r="AK39" s="41">
        <f t="shared" si="2"/>
        <v>0.56126820908311914</v>
      </c>
      <c r="AL39" s="107"/>
      <c r="AM39" s="107"/>
      <c r="AN39" s="29">
        <v>2</v>
      </c>
      <c r="AO39" s="42">
        <f t="shared" si="24"/>
        <v>1.1225364181662383</v>
      </c>
      <c r="AP39" s="109"/>
      <c r="AQ39" s="29"/>
      <c r="AR39" s="40">
        <f t="shared" si="4"/>
        <v>22</v>
      </c>
      <c r="AS39" s="41">
        <f t="shared" si="5"/>
        <v>0.28184440858637722</v>
      </c>
      <c r="AT39" s="107"/>
      <c r="AU39" s="107"/>
      <c r="AV39" s="29">
        <v>2</v>
      </c>
      <c r="AW39" s="42">
        <f t="shared" si="25"/>
        <v>0.56368881717275443</v>
      </c>
      <c r="AX39" s="109"/>
      <c r="AY39" s="29"/>
      <c r="AZ39" s="40">
        <f t="shared" si="7"/>
        <v>22</v>
      </c>
      <c r="BA39" s="41">
        <f t="shared" si="8"/>
        <v>1.2811109481198964E-2</v>
      </c>
      <c r="BB39" s="107"/>
      <c r="BC39" s="107"/>
      <c r="BD39" s="29">
        <v>2</v>
      </c>
      <c r="BE39" s="42">
        <f t="shared" si="26"/>
        <v>2.5622218962397927E-2</v>
      </c>
      <c r="BF39" s="109"/>
    </row>
    <row r="40" spans="2:58" x14ac:dyDescent="0.2">
      <c r="B40" s="20">
        <f t="shared" si="21"/>
        <v>23</v>
      </c>
      <c r="C40" s="21">
        <f t="shared" si="10"/>
        <v>13</v>
      </c>
      <c r="D40" s="28">
        <f t="shared" si="27"/>
        <v>780</v>
      </c>
      <c r="E40" s="36">
        <v>0.29399999999999998</v>
      </c>
      <c r="F40" s="31">
        <v>0.27100000000000002</v>
      </c>
      <c r="G40" s="22">
        <v>0.28399999999999997</v>
      </c>
      <c r="H40" s="32">
        <f t="shared" si="14"/>
        <v>0.28299999999999997</v>
      </c>
      <c r="I40" s="18">
        <f t="shared" si="15"/>
        <v>3.6375321336760926</v>
      </c>
      <c r="J40" s="19">
        <f t="shared" si="16"/>
        <v>0.78203125000000007</v>
      </c>
      <c r="K40" s="43">
        <f t="shared" si="23"/>
        <v>8.3027724805632974E-2</v>
      </c>
      <c r="L40" s="44">
        <f t="shared" si="12"/>
        <v>1.0793604224732287</v>
      </c>
      <c r="M40" s="51">
        <f t="shared" si="22"/>
        <v>1.3884669324406149</v>
      </c>
      <c r="N40" s="44">
        <f t="shared" si="20"/>
        <v>0.64374810153718798</v>
      </c>
      <c r="O40" s="53">
        <f t="shared" si="17"/>
        <v>0.554606137102167</v>
      </c>
      <c r="P40" s="55">
        <f t="shared" si="18"/>
        <v>1.0814757821472889</v>
      </c>
      <c r="Q40" s="57">
        <f t="shared" si="19"/>
        <v>9.4243566358419489E-2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J40" s="40">
        <f t="shared" si="1"/>
        <v>23</v>
      </c>
      <c r="AK40" s="41">
        <f t="shared" si="2"/>
        <v>0.49271636675235658</v>
      </c>
      <c r="AL40" s="107"/>
      <c r="AM40" s="107"/>
      <c r="AN40" s="29">
        <v>4</v>
      </c>
      <c r="AO40" s="42">
        <f t="shared" si="24"/>
        <v>1.9708654670094263</v>
      </c>
      <c r="AP40" s="109"/>
      <c r="AQ40" s="29"/>
      <c r="AR40" s="40">
        <f t="shared" si="4"/>
        <v>23</v>
      </c>
      <c r="AS40" s="41">
        <f t="shared" si="5"/>
        <v>0.25866705784558219</v>
      </c>
      <c r="AT40" s="107"/>
      <c r="AU40" s="107"/>
      <c r="AV40" s="29">
        <v>4</v>
      </c>
      <c r="AW40" s="42">
        <f t="shared" si="25"/>
        <v>1.0346682313823288</v>
      </c>
      <c r="AX40" s="109"/>
      <c r="AY40" s="29"/>
      <c r="AZ40" s="40">
        <f t="shared" si="7"/>
        <v>23</v>
      </c>
      <c r="BA40" s="41">
        <f t="shared" si="8"/>
        <v>1.1246393819373139E-2</v>
      </c>
      <c r="BB40" s="107"/>
      <c r="BC40" s="107"/>
      <c r="BD40" s="29">
        <v>4</v>
      </c>
      <c r="BE40" s="42">
        <f t="shared" si="26"/>
        <v>4.4985575277492557E-2</v>
      </c>
      <c r="BF40" s="109"/>
    </row>
    <row r="41" spans="2:58" x14ac:dyDescent="0.2">
      <c r="B41" s="20">
        <f t="shared" si="21"/>
        <v>24</v>
      </c>
      <c r="C41" s="21">
        <f t="shared" si="10"/>
        <v>14</v>
      </c>
      <c r="D41" s="28">
        <f t="shared" si="27"/>
        <v>840</v>
      </c>
      <c r="E41" s="36">
        <v>0.24299999999999999</v>
      </c>
      <c r="F41" s="31">
        <v>0.215</v>
      </c>
      <c r="G41" s="22">
        <v>0.24299999999999999</v>
      </c>
      <c r="H41" s="32">
        <f t="shared" si="14"/>
        <v>0.23366666666666666</v>
      </c>
      <c r="I41" s="18">
        <f t="shared" si="15"/>
        <v>3.0034275921165383</v>
      </c>
      <c r="J41" s="19">
        <f t="shared" si="16"/>
        <v>0.84218750000000009</v>
      </c>
      <c r="K41" s="43">
        <f t="shared" si="23"/>
        <v>6.8554104933744073E-2</v>
      </c>
      <c r="L41" s="44">
        <f t="shared" si="12"/>
        <v>0.95975746907241699</v>
      </c>
      <c r="M41" s="51">
        <f t="shared" si="22"/>
        <v>1.1464255826158671</v>
      </c>
      <c r="N41" s="44">
        <f t="shared" si="20"/>
        <v>0.67619078462465176</v>
      </c>
      <c r="O41" s="53">
        <f t="shared" si="17"/>
        <v>0.22112076524183913</v>
      </c>
      <c r="P41" s="55">
        <f t="shared" si="18"/>
        <v>1.0777551312818467</v>
      </c>
      <c r="Q41" s="57">
        <f t="shared" si="19"/>
        <v>4.7156308864180624E-3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J41" s="40">
        <f t="shared" si="1"/>
        <v>24</v>
      </c>
      <c r="AK41" s="41">
        <f t="shared" si="2"/>
        <v>0.44130248500428454</v>
      </c>
      <c r="AL41" s="107"/>
      <c r="AM41" s="107"/>
      <c r="AN41" s="29">
        <v>2</v>
      </c>
      <c r="AO41" s="42">
        <f t="shared" si="24"/>
        <v>0.88260497000856908</v>
      </c>
      <c r="AP41" s="109"/>
      <c r="AQ41" s="29"/>
      <c r="AR41" s="40">
        <f t="shared" si="4"/>
        <v>24</v>
      </c>
      <c r="AS41" s="41">
        <f t="shared" si="5"/>
        <v>0.24174856975209036</v>
      </c>
      <c r="AT41" s="107"/>
      <c r="AU41" s="107"/>
      <c r="AV41" s="29">
        <v>2</v>
      </c>
      <c r="AW41" s="42">
        <f t="shared" si="25"/>
        <v>0.48349713950418072</v>
      </c>
      <c r="AX41" s="109"/>
      <c r="AY41" s="29"/>
      <c r="AZ41" s="40">
        <f t="shared" si="7"/>
        <v>24</v>
      </c>
      <c r="BA41" s="41">
        <f t="shared" si="8"/>
        <v>1.0072857073003766E-2</v>
      </c>
      <c r="BB41" s="107"/>
      <c r="BC41" s="107"/>
      <c r="BD41" s="29">
        <v>2</v>
      </c>
      <c r="BE41" s="42">
        <f t="shared" si="26"/>
        <v>2.0145714146007531E-2</v>
      </c>
      <c r="BF41" s="109"/>
    </row>
    <row r="42" spans="2:58" x14ac:dyDescent="0.2">
      <c r="B42" s="20">
        <f t="shared" si="21"/>
        <v>25</v>
      </c>
      <c r="C42" s="21">
        <f t="shared" si="10"/>
        <v>15</v>
      </c>
      <c r="D42" s="28">
        <f t="shared" si="27"/>
        <v>900</v>
      </c>
      <c r="E42" s="36">
        <v>0.188</v>
      </c>
      <c r="F42" s="31">
        <v>0.17399999999999999</v>
      </c>
      <c r="G42" s="22">
        <v>0.188</v>
      </c>
      <c r="H42" s="32">
        <f t="shared" si="14"/>
        <v>0.18333333333333335</v>
      </c>
      <c r="I42" s="18">
        <f t="shared" si="15"/>
        <v>2.356469580119966</v>
      </c>
      <c r="J42" s="19">
        <f t="shared" si="16"/>
        <v>0.90234375000000011</v>
      </c>
      <c r="K42" s="43">
        <f t="shared" si="23"/>
        <v>5.3787100875262832E-2</v>
      </c>
      <c r="L42" s="44">
        <f t="shared" si="12"/>
        <v>0.80680651312894247</v>
      </c>
      <c r="M42" s="51">
        <f t="shared" si="22"/>
        <v>0.89947798921359057</v>
      </c>
      <c r="N42" s="44">
        <f t="shared" si="20"/>
        <v>0.69675905520512027</v>
      </c>
      <c r="O42" s="53">
        <f t="shared" si="17"/>
        <v>4.1094966205530534E-2</v>
      </c>
      <c r="P42" s="55">
        <f t="shared" si="18"/>
        <v>1.05194677519975</v>
      </c>
      <c r="Q42" s="57">
        <f t="shared" si="19"/>
        <v>2.3246730700093286E-2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J42" s="40">
        <f t="shared" si="1"/>
        <v>25</v>
      </c>
      <c r="AK42" s="41">
        <f t="shared" si="2"/>
        <v>0.38988860325621255</v>
      </c>
      <c r="AL42" s="107"/>
      <c r="AM42" s="107"/>
      <c r="AN42" s="29">
        <v>4</v>
      </c>
      <c r="AO42" s="42">
        <f t="shared" si="24"/>
        <v>1.5595544130248502</v>
      </c>
      <c r="AP42" s="109"/>
      <c r="AQ42" s="29"/>
      <c r="AR42" s="40">
        <f t="shared" si="4"/>
        <v>25</v>
      </c>
      <c r="AS42" s="41">
        <f t="shared" si="5"/>
        <v>0.22248300816585989</v>
      </c>
      <c r="AT42" s="107"/>
      <c r="AU42" s="107"/>
      <c r="AV42" s="29">
        <v>4</v>
      </c>
      <c r="AW42" s="42">
        <f t="shared" si="25"/>
        <v>0.88993203266343957</v>
      </c>
      <c r="AX42" s="109"/>
      <c r="AY42" s="29"/>
      <c r="AZ42" s="40">
        <f t="shared" si="7"/>
        <v>25</v>
      </c>
      <c r="BA42" s="41">
        <f t="shared" si="8"/>
        <v>8.8993203266343954E-3</v>
      </c>
      <c r="BB42" s="107"/>
      <c r="BC42" s="107"/>
      <c r="BD42" s="29">
        <v>4</v>
      </c>
      <c r="BE42" s="42">
        <f t="shared" si="26"/>
        <v>3.5597281306537581E-2</v>
      </c>
      <c r="BF42" s="109"/>
    </row>
    <row r="43" spans="2:58" x14ac:dyDescent="0.2">
      <c r="B43" s="20">
        <f t="shared" si="21"/>
        <v>26</v>
      </c>
      <c r="C43" s="21">
        <f t="shared" si="10"/>
        <v>16</v>
      </c>
      <c r="D43" s="28">
        <f t="shared" si="27"/>
        <v>960</v>
      </c>
      <c r="E43" s="36">
        <v>0.127</v>
      </c>
      <c r="F43" s="31">
        <v>0.13100000000000001</v>
      </c>
      <c r="G43" s="22">
        <v>0.13700000000000001</v>
      </c>
      <c r="H43" s="32">
        <f t="shared" si="14"/>
        <v>0.13166666666666668</v>
      </c>
      <c r="I43" s="18">
        <f t="shared" si="15"/>
        <v>1.692373607540703</v>
      </c>
      <c r="J43" s="19">
        <f t="shared" si="16"/>
        <v>0.96250000000000013</v>
      </c>
      <c r="K43" s="43">
        <f t="shared" si="23"/>
        <v>3.8628917901325124E-2</v>
      </c>
      <c r="L43" s="44">
        <f t="shared" si="12"/>
        <v>0.61806268642120199</v>
      </c>
      <c r="M43" s="51">
        <f t="shared" si="22"/>
        <v>0.6459887377079423</v>
      </c>
      <c r="N43" s="44">
        <f t="shared" si="20"/>
        <v>0.70683788128660452</v>
      </c>
      <c r="O43" s="53">
        <f t="shared" si="17"/>
        <v>3.7026182742566503E-3</v>
      </c>
      <c r="P43" s="55">
        <f t="shared" si="18"/>
        <v>1.0083335468535506</v>
      </c>
      <c r="Q43" s="57">
        <f t="shared" si="19"/>
        <v>0.13129376071476731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J43" s="40">
        <f t="shared" si="1"/>
        <v>26</v>
      </c>
      <c r="AK43" s="41">
        <f t="shared" si="2"/>
        <v>0.33419023136246789</v>
      </c>
      <c r="AL43" s="107"/>
      <c r="AM43" s="107"/>
      <c r="AN43" s="29">
        <v>2</v>
      </c>
      <c r="AO43" s="42">
        <f t="shared" si="24"/>
        <v>0.66838046272493579</v>
      </c>
      <c r="AP43" s="109"/>
      <c r="AQ43" s="29"/>
      <c r="AR43" s="40">
        <f t="shared" si="4"/>
        <v>26</v>
      </c>
      <c r="AS43" s="41">
        <f t="shared" si="5"/>
        <v>0.19832771013642367</v>
      </c>
      <c r="AT43" s="107"/>
      <c r="AU43" s="107"/>
      <c r="AV43" s="29">
        <v>2</v>
      </c>
      <c r="AW43" s="42">
        <f t="shared" si="25"/>
        <v>0.39665542027284734</v>
      </c>
      <c r="AX43" s="109"/>
      <c r="AY43" s="29"/>
      <c r="AZ43" s="40">
        <f t="shared" si="7"/>
        <v>26</v>
      </c>
      <c r="BA43" s="41">
        <f t="shared" si="8"/>
        <v>7.6279888514009103E-3</v>
      </c>
      <c r="BB43" s="107"/>
      <c r="BC43" s="107"/>
      <c r="BD43" s="29">
        <v>2</v>
      </c>
      <c r="BE43" s="42">
        <f t="shared" si="26"/>
        <v>1.5255977702801821E-2</v>
      </c>
      <c r="BF43" s="109"/>
    </row>
    <row r="44" spans="2:58" x14ac:dyDescent="0.2">
      <c r="B44" s="20">
        <f t="shared" si="21"/>
        <v>27</v>
      </c>
      <c r="C44" s="21">
        <f t="shared" si="10"/>
        <v>17</v>
      </c>
      <c r="D44" s="28">
        <f t="shared" si="27"/>
        <v>1020</v>
      </c>
      <c r="E44" s="36">
        <v>0.104</v>
      </c>
      <c r="F44" s="31">
        <v>0.104</v>
      </c>
      <c r="G44" s="22">
        <v>0.114</v>
      </c>
      <c r="H44" s="32">
        <f t="shared" si="14"/>
        <v>0.10733333333333334</v>
      </c>
      <c r="I44" s="18">
        <f t="shared" si="15"/>
        <v>1.3796058269065983</v>
      </c>
      <c r="J44" s="19">
        <f t="shared" si="16"/>
        <v>1.02265625</v>
      </c>
      <c r="K44" s="43">
        <f t="shared" si="23"/>
        <v>3.1489902694244787E-2</v>
      </c>
      <c r="L44" s="44">
        <f t="shared" si="12"/>
        <v>0.53532834580216138</v>
      </c>
      <c r="M44" s="51">
        <f t="shared" si="22"/>
        <v>0.52660347732141122</v>
      </c>
      <c r="N44" s="44">
        <f t="shared" si="20"/>
        <v>0.70790768751094513</v>
      </c>
      <c r="O44" s="53">
        <f t="shared" si="17"/>
        <v>3.2871216632450691E-2</v>
      </c>
      <c r="P44" s="55">
        <f t="shared" si="18"/>
        <v>0.95127372349559502</v>
      </c>
      <c r="Q44" s="57">
        <f t="shared" si="19"/>
        <v>0.18034481798564186</v>
      </c>
      <c r="W44" s="5"/>
      <c r="X44" s="5"/>
      <c r="Y44" s="5"/>
      <c r="Z44" s="5"/>
      <c r="AA44" s="5"/>
      <c r="AB44" s="5"/>
      <c r="AC44" s="56"/>
      <c r="AD44" s="5"/>
      <c r="AE44" s="5"/>
      <c r="AF44" s="5"/>
      <c r="AJ44" s="40">
        <f t="shared" si="1"/>
        <v>27</v>
      </c>
      <c r="AK44" s="41">
        <f t="shared" si="2"/>
        <v>0.29991431019708659</v>
      </c>
      <c r="AL44" s="107"/>
      <c r="AM44" s="107"/>
      <c r="AN44" s="29">
        <v>4</v>
      </c>
      <c r="AO44" s="42">
        <f t="shared" si="24"/>
        <v>1.1996572407883463</v>
      </c>
      <c r="AP44" s="109"/>
      <c r="AQ44" s="29"/>
      <c r="AR44" s="40">
        <f t="shared" si="4"/>
        <v>27</v>
      </c>
      <c r="AS44" s="41">
        <f t="shared" si="5"/>
        <v>0.1848320375531759</v>
      </c>
      <c r="AT44" s="107"/>
      <c r="AU44" s="107"/>
      <c r="AV44" s="29">
        <v>4</v>
      </c>
      <c r="AW44" s="42">
        <f t="shared" si="25"/>
        <v>0.73932815021270359</v>
      </c>
      <c r="AX44" s="109"/>
      <c r="AY44" s="29"/>
      <c r="AZ44" s="40">
        <f t="shared" si="7"/>
        <v>27</v>
      </c>
      <c r="BA44" s="41">
        <f t="shared" si="8"/>
        <v>6.8456310204879963E-3</v>
      </c>
      <c r="BB44" s="107"/>
      <c r="BC44" s="107"/>
      <c r="BD44" s="29">
        <v>4</v>
      </c>
      <c r="BE44" s="42">
        <f t="shared" si="26"/>
        <v>2.7382524081951985E-2</v>
      </c>
      <c r="BF44" s="109"/>
    </row>
    <row r="45" spans="2:58" x14ac:dyDescent="0.2">
      <c r="B45" s="20">
        <f t="shared" si="21"/>
        <v>28</v>
      </c>
      <c r="C45" s="21">
        <f t="shared" si="10"/>
        <v>18</v>
      </c>
      <c r="D45" s="28">
        <f t="shared" si="27"/>
        <v>1080</v>
      </c>
      <c r="E45" s="36">
        <v>8.7999999999999995E-2</v>
      </c>
      <c r="F45" s="31">
        <v>8.4000000000000005E-2</v>
      </c>
      <c r="G45" s="22">
        <v>9.8000000000000004E-2</v>
      </c>
      <c r="H45" s="32">
        <f t="shared" si="14"/>
        <v>9.0000000000000011E-2</v>
      </c>
      <c r="I45" s="18">
        <f t="shared" si="15"/>
        <v>1.1568123393316199</v>
      </c>
      <c r="J45" s="19">
        <f t="shared" si="16"/>
        <v>1.0828125000000002</v>
      </c>
      <c r="K45" s="43">
        <f t="shared" si="23"/>
        <v>2.6404576793310847E-2</v>
      </c>
      <c r="L45" s="44">
        <f t="shared" si="12"/>
        <v>0.47528238227959524</v>
      </c>
      <c r="M45" s="51">
        <f t="shared" si="22"/>
        <v>0.44156192197758082</v>
      </c>
      <c r="N45" s="44">
        <f t="shared" si="20"/>
        <v>0.70142803791384944</v>
      </c>
      <c r="O45" s="53">
        <f t="shared" si="17"/>
        <v>6.7530398211802206E-2</v>
      </c>
      <c r="P45" s="55">
        <f t="shared" si="18"/>
        <v>0.88488722364367922</v>
      </c>
      <c r="Q45" s="57">
        <f t="shared" si="19"/>
        <v>0.19653732309733715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J45" s="40">
        <f t="shared" si="1"/>
        <v>28</v>
      </c>
      <c r="AK45" s="41">
        <f t="shared" si="2"/>
        <v>0.27849185946872324</v>
      </c>
      <c r="AL45" s="107"/>
      <c r="AM45" s="107"/>
      <c r="AN45" s="29">
        <v>2</v>
      </c>
      <c r="AO45" s="42">
        <f t="shared" si="24"/>
        <v>0.55698371893744647</v>
      </c>
      <c r="AP45" s="109"/>
      <c r="AQ45" s="29"/>
      <c r="AR45" s="40">
        <f t="shared" si="4"/>
        <v>28</v>
      </c>
      <c r="AS45" s="41">
        <f t="shared" si="5"/>
        <v>0.17798640653268791</v>
      </c>
      <c r="AT45" s="107"/>
      <c r="AU45" s="107"/>
      <c r="AV45" s="29">
        <v>2</v>
      </c>
      <c r="AW45" s="42">
        <f t="shared" si="25"/>
        <v>0.35597281306537581</v>
      </c>
      <c r="AX45" s="109"/>
      <c r="AY45" s="29"/>
      <c r="AZ45" s="40">
        <f t="shared" si="7"/>
        <v>28</v>
      </c>
      <c r="BA45" s="41">
        <f t="shared" si="8"/>
        <v>6.3566573761674253E-3</v>
      </c>
      <c r="BB45" s="107"/>
      <c r="BC45" s="107"/>
      <c r="BD45" s="29">
        <v>2</v>
      </c>
      <c r="BE45" s="42">
        <f t="shared" si="26"/>
        <v>1.2713314752334851E-2</v>
      </c>
      <c r="BF45" s="109"/>
    </row>
    <row r="46" spans="2:58" x14ac:dyDescent="0.2">
      <c r="B46" s="20">
        <f t="shared" si="21"/>
        <v>29</v>
      </c>
      <c r="C46" s="21">
        <f t="shared" si="10"/>
        <v>19</v>
      </c>
      <c r="D46" s="28">
        <f t="shared" si="27"/>
        <v>1140</v>
      </c>
      <c r="E46" s="36">
        <v>7.0999999999999994E-2</v>
      </c>
      <c r="F46" s="31">
        <v>0.06</v>
      </c>
      <c r="G46" s="22">
        <v>8.5000000000000006E-2</v>
      </c>
      <c r="H46" s="32">
        <f t="shared" si="14"/>
        <v>7.2000000000000008E-2</v>
      </c>
      <c r="I46" s="18">
        <f t="shared" si="15"/>
        <v>0.92544987146529578</v>
      </c>
      <c r="J46" s="19">
        <f t="shared" si="16"/>
        <v>1.1429687500000001</v>
      </c>
      <c r="K46" s="43">
        <f t="shared" si="23"/>
        <v>2.1123661434648677E-2</v>
      </c>
      <c r="L46" s="44">
        <f t="shared" si="12"/>
        <v>0.40134956725832488</v>
      </c>
      <c r="M46" s="51">
        <f t="shared" si="22"/>
        <v>0.35324953758206468</v>
      </c>
      <c r="N46" s="44">
        <f t="shared" si="20"/>
        <v>0.68876894404469391</v>
      </c>
      <c r="O46" s="53">
        <f t="shared" si="17"/>
        <v>0.112573272113035</v>
      </c>
      <c r="P46" s="55">
        <f t="shared" si="18"/>
        <v>0.81285578135501202</v>
      </c>
      <c r="Q46" s="57">
        <f t="shared" si="19"/>
        <v>0.21123789931507789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J46" s="40">
        <f t="shared" si="1"/>
        <v>29</v>
      </c>
      <c r="AK46" s="41">
        <f t="shared" si="2"/>
        <v>0.25706940874035994</v>
      </c>
      <c r="AL46" s="107"/>
      <c r="AM46" s="107"/>
      <c r="AN46" s="29">
        <v>4</v>
      </c>
      <c r="AO46" s="42">
        <f t="shared" si="24"/>
        <v>1.0282776349614398</v>
      </c>
      <c r="AP46" s="109"/>
      <c r="AQ46" s="29"/>
      <c r="AR46" s="40">
        <f t="shared" si="4"/>
        <v>29</v>
      </c>
      <c r="AS46" s="41">
        <f t="shared" si="5"/>
        <v>0.17016282822355877</v>
      </c>
      <c r="AT46" s="107"/>
      <c r="AU46" s="107"/>
      <c r="AV46" s="29">
        <v>4</v>
      </c>
      <c r="AW46" s="42">
        <f t="shared" si="25"/>
        <v>0.68065131289423508</v>
      </c>
      <c r="AX46" s="109"/>
      <c r="AY46" s="29"/>
      <c r="AZ46" s="40">
        <f t="shared" si="7"/>
        <v>29</v>
      </c>
      <c r="BA46" s="41">
        <f t="shared" si="8"/>
        <v>5.8676837318468542E-3</v>
      </c>
      <c r="BB46" s="107"/>
      <c r="BC46" s="107"/>
      <c r="BD46" s="29">
        <v>4</v>
      </c>
      <c r="BE46" s="42">
        <f t="shared" si="26"/>
        <v>2.3470734927387417E-2</v>
      </c>
      <c r="BF46" s="109"/>
    </row>
    <row r="47" spans="2:58" x14ac:dyDescent="0.2">
      <c r="B47" s="20">
        <f t="shared" si="21"/>
        <v>30</v>
      </c>
      <c r="C47" s="21">
        <f t="shared" si="10"/>
        <v>20</v>
      </c>
      <c r="D47" s="28">
        <f t="shared" si="27"/>
        <v>1200</v>
      </c>
      <c r="E47" s="36">
        <v>5.8000000000000003E-2</v>
      </c>
      <c r="F47" s="31">
        <v>5.2999999999999999E-2</v>
      </c>
      <c r="G47" s="22">
        <v>6.8000000000000005E-2</v>
      </c>
      <c r="H47" s="32">
        <f t="shared" si="14"/>
        <v>5.9666666666666666E-2</v>
      </c>
      <c r="I47" s="18">
        <f t="shared" si="15"/>
        <v>0.76692373607540709</v>
      </c>
      <c r="J47" s="19">
        <f t="shared" si="16"/>
        <v>1.2031250000000002</v>
      </c>
      <c r="K47" s="43">
        <f t="shared" si="23"/>
        <v>1.7505256466676448E-2</v>
      </c>
      <c r="L47" s="44">
        <f t="shared" si="12"/>
        <v>0.35010512933352894</v>
      </c>
      <c r="M47" s="51">
        <f t="shared" si="22"/>
        <v>0.29273920012587762</v>
      </c>
      <c r="N47" s="44">
        <f t="shared" si="20"/>
        <v>0.67117433749167577</v>
      </c>
      <c r="O47" s="53">
        <f t="shared" si="17"/>
        <v>0.14321315319307051</v>
      </c>
      <c r="P47" s="55">
        <f t="shared" si="18"/>
        <v>0.73831601579934814</v>
      </c>
      <c r="Q47" s="57">
        <f t="shared" si="19"/>
        <v>0.19853869866570992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J47" s="40">
        <f t="shared" si="1"/>
        <v>30</v>
      </c>
      <c r="AK47" s="41">
        <f t="shared" si="2"/>
        <v>0.23993144815766923</v>
      </c>
      <c r="AL47" s="107"/>
      <c r="AM47" s="107"/>
      <c r="AN47" s="29">
        <v>2</v>
      </c>
      <c r="AO47" s="42">
        <f t="shared" si="24"/>
        <v>0.47986289631533846</v>
      </c>
      <c r="AP47" s="109"/>
      <c r="AQ47" s="29"/>
      <c r="AR47" s="40">
        <f t="shared" si="4"/>
        <v>30</v>
      </c>
      <c r="AS47" s="41">
        <f t="shared" si="5"/>
        <v>0.1642951444917119</v>
      </c>
      <c r="AT47" s="107"/>
      <c r="AU47" s="107"/>
      <c r="AV47" s="29">
        <v>2</v>
      </c>
      <c r="AW47" s="42">
        <f t="shared" si="25"/>
        <v>0.32859028898342379</v>
      </c>
      <c r="AX47" s="109"/>
      <c r="AY47" s="29"/>
      <c r="AZ47" s="40">
        <f t="shared" si="7"/>
        <v>30</v>
      </c>
      <c r="BA47" s="41">
        <f t="shared" si="8"/>
        <v>5.4765048163903964E-3</v>
      </c>
      <c r="BB47" s="107"/>
      <c r="BC47" s="107"/>
      <c r="BD47" s="29">
        <v>2</v>
      </c>
      <c r="BE47" s="42">
        <f t="shared" si="26"/>
        <v>1.0953009632780793E-2</v>
      </c>
      <c r="BF47" s="109"/>
    </row>
    <row r="48" spans="2:58" x14ac:dyDescent="0.2">
      <c r="B48" s="20">
        <f t="shared" si="21"/>
        <v>31</v>
      </c>
      <c r="C48" s="21">
        <f t="shared" si="10"/>
        <v>21</v>
      </c>
      <c r="D48" s="28">
        <f t="shared" si="27"/>
        <v>1260</v>
      </c>
      <c r="E48" s="36">
        <v>4.8000000000000001E-2</v>
      </c>
      <c r="F48" s="31">
        <v>4.4999999999999998E-2</v>
      </c>
      <c r="G48" s="22">
        <v>5.8000000000000003E-2</v>
      </c>
      <c r="H48" s="32">
        <f t="shared" si="14"/>
        <v>5.0333333333333334E-2</v>
      </c>
      <c r="I48" s="18">
        <f t="shared" si="15"/>
        <v>0.64695801199657244</v>
      </c>
      <c r="J48" s="19">
        <f t="shared" si="16"/>
        <v>1.2632812500000001</v>
      </c>
      <c r="K48" s="43">
        <f t="shared" si="23"/>
        <v>1.4767004058481248E-2</v>
      </c>
      <c r="L48" s="44">
        <f t="shared" si="12"/>
        <v>0.31010708522810621</v>
      </c>
      <c r="M48" s="51">
        <f t="shared" si="22"/>
        <v>0.24694759340227662</v>
      </c>
      <c r="N48" s="44">
        <f t="shared" si="20"/>
        <v>0.64974657759352505</v>
      </c>
      <c r="O48" s="53">
        <f t="shared" si="17"/>
        <v>0.16224702166550162</v>
      </c>
      <c r="P48" s="55">
        <f t="shared" si="18"/>
        <v>0.66382305310951495</v>
      </c>
      <c r="Q48" s="57">
        <f t="shared" si="19"/>
        <v>0.17378514890612129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J48" s="40">
        <f t="shared" si="1"/>
        <v>31</v>
      </c>
      <c r="AK48" s="41">
        <f t="shared" si="2"/>
        <v>0.21850899742930593</v>
      </c>
      <c r="AL48" s="107"/>
      <c r="AM48" s="107"/>
      <c r="AN48" s="29">
        <v>4</v>
      </c>
      <c r="AO48" s="42">
        <f t="shared" si="24"/>
        <v>0.87403598971722374</v>
      </c>
      <c r="AP48" s="109"/>
      <c r="AQ48" s="29"/>
      <c r="AR48" s="40">
        <f t="shared" si="4"/>
        <v>31</v>
      </c>
      <c r="AS48" s="41">
        <f t="shared" si="5"/>
        <v>0.15461346633416462</v>
      </c>
      <c r="AT48" s="107"/>
      <c r="AU48" s="107"/>
      <c r="AV48" s="29">
        <v>4</v>
      </c>
      <c r="AW48" s="42">
        <f t="shared" si="25"/>
        <v>0.61845386533665847</v>
      </c>
      <c r="AX48" s="109"/>
      <c r="AY48" s="29"/>
      <c r="AZ48" s="40">
        <f t="shared" si="7"/>
        <v>31</v>
      </c>
      <c r="BA48" s="41">
        <f t="shared" si="8"/>
        <v>4.9875311720698262E-3</v>
      </c>
      <c r="BB48" s="107"/>
      <c r="BC48" s="107"/>
      <c r="BD48" s="29">
        <v>4</v>
      </c>
      <c r="BE48" s="42">
        <f t="shared" si="26"/>
        <v>1.9950124688279305E-2</v>
      </c>
      <c r="BF48" s="109"/>
    </row>
    <row r="49" spans="2:58" x14ac:dyDescent="0.2">
      <c r="B49" s="20">
        <f t="shared" si="21"/>
        <v>32</v>
      </c>
      <c r="C49" s="21">
        <f t="shared" si="10"/>
        <v>22</v>
      </c>
      <c r="D49" s="28">
        <f t="shared" si="27"/>
        <v>1320</v>
      </c>
      <c r="E49" s="36">
        <v>4.1000000000000002E-2</v>
      </c>
      <c r="F49" s="31">
        <v>0.04</v>
      </c>
      <c r="G49" s="22">
        <v>0.05</v>
      </c>
      <c r="H49" s="32">
        <f t="shared" si="14"/>
        <v>4.3666666666666666E-2</v>
      </c>
      <c r="I49" s="18">
        <f t="shared" si="15"/>
        <v>0.56126820908311914</v>
      </c>
      <c r="J49" s="19">
        <f t="shared" si="16"/>
        <v>1.3234375</v>
      </c>
      <c r="K49" s="43">
        <f t="shared" si="23"/>
        <v>1.2811109481198964E-2</v>
      </c>
      <c r="L49" s="44">
        <f t="shared" si="12"/>
        <v>0.28184440858637722</v>
      </c>
      <c r="M49" s="51">
        <f t="shared" si="22"/>
        <v>0.21423930288541881</v>
      </c>
      <c r="N49" s="44">
        <f t="shared" si="20"/>
        <v>0.62544423439322372</v>
      </c>
      <c r="O49" s="53">
        <f t="shared" si="17"/>
        <v>0.16908949569633852</v>
      </c>
      <c r="P49" s="55">
        <f t="shared" si="18"/>
        <v>0.59136402639409835</v>
      </c>
      <c r="Q49" s="57">
        <f t="shared" si="19"/>
        <v>0.14222305708149799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J49" s="40">
        <f t="shared" si="1"/>
        <v>32</v>
      </c>
      <c r="AK49" s="41">
        <f t="shared" si="2"/>
        <v>0.21422450728363326</v>
      </c>
      <c r="AL49" s="107"/>
      <c r="AM49" s="107"/>
      <c r="AN49" s="29">
        <v>2</v>
      </c>
      <c r="AO49" s="42">
        <f t="shared" si="24"/>
        <v>0.42844901456726653</v>
      </c>
      <c r="AP49" s="109"/>
      <c r="AQ49" s="29"/>
      <c r="AR49" s="40">
        <f t="shared" si="4"/>
        <v>32</v>
      </c>
      <c r="AS49" s="41">
        <f t="shared" si="5"/>
        <v>0.15647156618258276</v>
      </c>
      <c r="AT49" s="107"/>
      <c r="AU49" s="107"/>
      <c r="AV49" s="29">
        <v>2</v>
      </c>
      <c r="AW49" s="42">
        <f t="shared" si="25"/>
        <v>0.31294313236516552</v>
      </c>
      <c r="AX49" s="109"/>
      <c r="AY49" s="29"/>
      <c r="AZ49" s="40">
        <f t="shared" si="7"/>
        <v>32</v>
      </c>
      <c r="BA49" s="41">
        <f t="shared" si="8"/>
        <v>4.8897364432057113E-3</v>
      </c>
      <c r="BB49" s="107"/>
      <c r="BC49" s="107"/>
      <c r="BD49" s="29">
        <v>2</v>
      </c>
      <c r="BE49" s="42">
        <f t="shared" si="26"/>
        <v>9.7794728864114226E-3</v>
      </c>
      <c r="BF49" s="109"/>
    </row>
    <row r="50" spans="2:58" x14ac:dyDescent="0.2">
      <c r="B50" s="20">
        <f t="shared" si="21"/>
        <v>33</v>
      </c>
      <c r="C50" s="21">
        <f t="shared" si="10"/>
        <v>23</v>
      </c>
      <c r="D50" s="28">
        <f t="shared" si="27"/>
        <v>1380</v>
      </c>
      <c r="E50" s="36">
        <v>3.5000000000000003E-2</v>
      </c>
      <c r="F50" s="31">
        <v>3.5000000000000003E-2</v>
      </c>
      <c r="G50" s="22">
        <v>4.4999999999999998E-2</v>
      </c>
      <c r="H50" s="32">
        <f t="shared" si="14"/>
        <v>3.8333333333333337E-2</v>
      </c>
      <c r="I50" s="18">
        <f t="shared" si="15"/>
        <v>0.49271636675235658</v>
      </c>
      <c r="J50" s="19">
        <f t="shared" si="16"/>
        <v>1.3835937500000002</v>
      </c>
      <c r="K50" s="43">
        <f t="shared" si="23"/>
        <v>1.1246393819373139E-2</v>
      </c>
      <c r="L50" s="44">
        <f t="shared" si="12"/>
        <v>0.25866705784558219</v>
      </c>
      <c r="M50" s="51">
        <f t="shared" si="22"/>
        <v>0.1880726704719326</v>
      </c>
      <c r="N50" s="44">
        <f t="shared" si="20"/>
        <v>0.59908786239632505</v>
      </c>
      <c r="O50" s="53">
        <f t="shared" si="17"/>
        <v>0.16893348799264515</v>
      </c>
      <c r="P50" s="55">
        <f t="shared" si="18"/>
        <v>0.52240389770353746</v>
      </c>
      <c r="Q50" s="57">
        <f t="shared" si="19"/>
        <v>0.111777369502191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J50" s="40">
        <f t="shared" si="1"/>
        <v>33</v>
      </c>
      <c r="AK50" s="41">
        <f t="shared" si="2"/>
        <v>0.20565552699228792</v>
      </c>
      <c r="AL50" s="107"/>
      <c r="AM50" s="107"/>
      <c r="AN50" s="29">
        <v>4</v>
      </c>
      <c r="AO50" s="42">
        <f t="shared" si="24"/>
        <v>0.82262210796915169</v>
      </c>
      <c r="AP50" s="109"/>
      <c r="AQ50" s="29"/>
      <c r="AR50" s="40">
        <f t="shared" si="4"/>
        <v>33</v>
      </c>
      <c r="AS50" s="41">
        <f t="shared" si="5"/>
        <v>0.15490685052075695</v>
      </c>
      <c r="AT50" s="107"/>
      <c r="AU50" s="107"/>
      <c r="AV50" s="29">
        <v>4</v>
      </c>
      <c r="AW50" s="42">
        <f t="shared" si="25"/>
        <v>0.6196274020830278</v>
      </c>
      <c r="AX50" s="109"/>
      <c r="AY50" s="29"/>
      <c r="AZ50" s="40">
        <f t="shared" si="7"/>
        <v>33</v>
      </c>
      <c r="BA50" s="41">
        <f t="shared" si="8"/>
        <v>4.6941469854774832E-3</v>
      </c>
      <c r="BB50" s="107"/>
      <c r="BC50" s="107"/>
      <c r="BD50" s="29">
        <v>4</v>
      </c>
      <c r="BE50" s="42">
        <f t="shared" si="26"/>
        <v>1.8776587941909933E-2</v>
      </c>
      <c r="BF50" s="109"/>
    </row>
    <row r="51" spans="2:58" x14ac:dyDescent="0.2">
      <c r="B51" s="20">
        <f t="shared" si="21"/>
        <v>34</v>
      </c>
      <c r="C51" s="21">
        <f t="shared" si="10"/>
        <v>24</v>
      </c>
      <c r="D51" s="28">
        <f t="shared" si="27"/>
        <v>1440</v>
      </c>
      <c r="E51" s="36">
        <v>3.1E-2</v>
      </c>
      <c r="F51" s="31">
        <v>3.1E-2</v>
      </c>
      <c r="G51" s="22">
        <v>4.1000000000000002E-2</v>
      </c>
      <c r="H51" s="32">
        <f t="shared" si="14"/>
        <v>3.4333333333333334E-2</v>
      </c>
      <c r="I51" s="18">
        <f t="shared" si="15"/>
        <v>0.44130248500428454</v>
      </c>
      <c r="J51" s="19">
        <f t="shared" si="16"/>
        <v>1.4437500000000001</v>
      </c>
      <c r="K51" s="43">
        <f t="shared" si="23"/>
        <v>1.0072857073003766E-2</v>
      </c>
      <c r="L51" s="44">
        <f t="shared" si="12"/>
        <v>0.24174856975209036</v>
      </c>
      <c r="M51" s="51">
        <f t="shared" si="22"/>
        <v>0.16844769616181784</v>
      </c>
      <c r="N51" s="44">
        <f t="shared" si="20"/>
        <v>0.57137023980826207</v>
      </c>
      <c r="O51" s="53">
        <f t="shared" si="17"/>
        <v>0.16234657617852072</v>
      </c>
      <c r="P51" s="55">
        <f t="shared" si="18"/>
        <v>0.45794964407236127</v>
      </c>
      <c r="Q51" s="57">
        <f t="shared" si="19"/>
        <v>8.3811377843998988E-2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J51" s="40">
        <f t="shared" si="1"/>
        <v>34</v>
      </c>
      <c r="AK51" s="41">
        <f t="shared" si="2"/>
        <v>0.20994001713796062</v>
      </c>
      <c r="AL51" s="107"/>
      <c r="AM51" s="107"/>
      <c r="AN51" s="29">
        <v>2</v>
      </c>
      <c r="AO51" s="42">
        <f t="shared" si="24"/>
        <v>0.41988003427592124</v>
      </c>
      <c r="AP51" s="109"/>
      <c r="AQ51" s="29"/>
      <c r="AR51" s="40">
        <f t="shared" si="4"/>
        <v>34</v>
      </c>
      <c r="AS51" s="41">
        <f t="shared" si="5"/>
        <v>0.16292601828761433</v>
      </c>
      <c r="AT51" s="107"/>
      <c r="AU51" s="107"/>
      <c r="AV51" s="29">
        <v>2</v>
      </c>
      <c r="AW51" s="42">
        <f t="shared" si="25"/>
        <v>0.32585203657522865</v>
      </c>
      <c r="AX51" s="109"/>
      <c r="AY51" s="29"/>
      <c r="AZ51" s="40">
        <f t="shared" si="7"/>
        <v>34</v>
      </c>
      <c r="BA51" s="41">
        <f t="shared" si="8"/>
        <v>4.7919417143415981E-3</v>
      </c>
      <c r="BB51" s="107"/>
      <c r="BC51" s="107"/>
      <c r="BD51" s="29">
        <v>2</v>
      </c>
      <c r="BE51" s="42">
        <f t="shared" si="26"/>
        <v>9.5838834286831962E-3</v>
      </c>
      <c r="BF51" s="109"/>
    </row>
    <row r="52" spans="2:58" x14ac:dyDescent="0.2">
      <c r="B52" s="20">
        <f t="shared" si="21"/>
        <v>35</v>
      </c>
      <c r="C52" s="21">
        <f t="shared" si="10"/>
        <v>25</v>
      </c>
      <c r="D52" s="28">
        <f t="shared" si="27"/>
        <v>1500</v>
      </c>
      <c r="E52" s="36">
        <v>2.9000000000000001E-2</v>
      </c>
      <c r="F52" s="31">
        <v>2.7E-2</v>
      </c>
      <c r="G52" s="22">
        <v>3.5000000000000003E-2</v>
      </c>
      <c r="H52" s="32">
        <f t="shared" si="14"/>
        <v>3.0333333333333334E-2</v>
      </c>
      <c r="I52" s="18">
        <f t="shared" si="15"/>
        <v>0.38988860325621255</v>
      </c>
      <c r="J52" s="19">
        <f t="shared" si="16"/>
        <v>1.5039062500000002</v>
      </c>
      <c r="K52" s="43">
        <f t="shared" si="23"/>
        <v>8.8993203266343954E-3</v>
      </c>
      <c r="L52" s="44">
        <f t="shared" si="12"/>
        <v>0.22248300816585989</v>
      </c>
      <c r="M52" s="51">
        <f t="shared" si="22"/>
        <v>0.14882272185170314</v>
      </c>
      <c r="N52" s="44">
        <f t="shared" si="20"/>
        <v>0.5428687709402279</v>
      </c>
      <c r="O52" s="53">
        <f t="shared" si="17"/>
        <v>0.15527228880227606</v>
      </c>
      <c r="P52" s="55">
        <f t="shared" si="18"/>
        <v>0.39862234616597603</v>
      </c>
      <c r="Q52" s="57">
        <f t="shared" si="19"/>
        <v>6.2399852307551872E-2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J52" s="40">
        <f t="shared" si="1"/>
        <v>35</v>
      </c>
      <c r="AK52" s="41">
        <f t="shared" si="2"/>
        <v>0.20137103684661525</v>
      </c>
      <c r="AL52" s="107"/>
      <c r="AM52" s="107"/>
      <c r="AN52" s="29">
        <v>4</v>
      </c>
      <c r="AO52" s="42">
        <f t="shared" si="24"/>
        <v>0.80548414738646101</v>
      </c>
      <c r="AP52" s="109"/>
      <c r="AQ52" s="29"/>
      <c r="AR52" s="40">
        <f t="shared" si="4"/>
        <v>35</v>
      </c>
      <c r="AS52" s="41">
        <f t="shared" si="5"/>
        <v>0.16087232898146789</v>
      </c>
      <c r="AT52" s="107"/>
      <c r="AU52" s="107"/>
      <c r="AV52" s="29">
        <v>4</v>
      </c>
      <c r="AW52" s="42">
        <f t="shared" si="25"/>
        <v>0.64348931592587155</v>
      </c>
      <c r="AX52" s="109"/>
      <c r="AY52" s="29"/>
      <c r="AZ52" s="40">
        <f t="shared" si="7"/>
        <v>35</v>
      </c>
      <c r="BA52" s="41">
        <f t="shared" si="8"/>
        <v>4.5963522566133683E-3</v>
      </c>
      <c r="BB52" s="107"/>
      <c r="BC52" s="107"/>
      <c r="BD52" s="29">
        <v>4</v>
      </c>
      <c r="BE52" s="42">
        <f t="shared" si="26"/>
        <v>1.8385409026453473E-2</v>
      </c>
      <c r="BF52" s="109"/>
    </row>
    <row r="53" spans="2:58" x14ac:dyDescent="0.2">
      <c r="B53" s="20">
        <f t="shared" si="21"/>
        <v>36</v>
      </c>
      <c r="C53" s="21">
        <f t="shared" si="10"/>
        <v>26</v>
      </c>
      <c r="D53" s="28">
        <f t="shared" si="27"/>
        <v>1560</v>
      </c>
      <c r="E53" s="36">
        <v>2.5000000000000001E-2</v>
      </c>
      <c r="F53" s="31">
        <v>2.3E-2</v>
      </c>
      <c r="G53" s="22">
        <v>0.03</v>
      </c>
      <c r="H53" s="32">
        <f t="shared" si="14"/>
        <v>2.5999999999999999E-2</v>
      </c>
      <c r="I53" s="18">
        <f t="shared" si="15"/>
        <v>0.33419023136246789</v>
      </c>
      <c r="J53" s="19">
        <f t="shared" si="16"/>
        <v>1.5640625000000001</v>
      </c>
      <c r="K53" s="43">
        <f t="shared" si="23"/>
        <v>7.6279888514009103E-3</v>
      </c>
      <c r="L53" s="44">
        <f t="shared" si="12"/>
        <v>0.19832771013642367</v>
      </c>
      <c r="M53" s="51">
        <f t="shared" si="22"/>
        <v>0.12756233301574557</v>
      </c>
      <c r="N53" s="44">
        <f t="shared" si="20"/>
        <v>0.5140585862199446</v>
      </c>
      <c r="O53" s="53">
        <f t="shared" si="17"/>
        <v>0.14937935374088432</v>
      </c>
      <c r="P53" s="55">
        <f t="shared" si="18"/>
        <v>0.34472980280783261</v>
      </c>
      <c r="Q53" s="57">
        <f t="shared" si="19"/>
        <v>4.7161709935897037E-2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J53" s="40">
        <f t="shared" si="1"/>
        <v>36</v>
      </c>
      <c r="AK53" s="41">
        <f t="shared" si="2"/>
        <v>0.19708654670094258</v>
      </c>
      <c r="AL53" s="107"/>
      <c r="AM53" s="107"/>
      <c r="AN53" s="29">
        <v>2</v>
      </c>
      <c r="AO53" s="42">
        <f t="shared" si="24"/>
        <v>0.39417309340188517</v>
      </c>
      <c r="AP53" s="109"/>
      <c r="AQ53" s="29"/>
      <c r="AR53" s="40">
        <f t="shared" si="4"/>
        <v>36</v>
      </c>
      <c r="AS53" s="41">
        <f t="shared" si="5"/>
        <v>0.16194807099897315</v>
      </c>
      <c r="AT53" s="107"/>
      <c r="AU53" s="107"/>
      <c r="AV53" s="29">
        <v>2</v>
      </c>
      <c r="AW53" s="42">
        <f t="shared" si="25"/>
        <v>0.32389614199794631</v>
      </c>
      <c r="AX53" s="109"/>
      <c r="AY53" s="29"/>
      <c r="AZ53" s="40">
        <f t="shared" si="7"/>
        <v>36</v>
      </c>
      <c r="BA53" s="41">
        <f t="shared" si="8"/>
        <v>4.4985575277492543E-3</v>
      </c>
      <c r="BB53" s="107"/>
      <c r="BC53" s="107"/>
      <c r="BD53" s="29">
        <v>2</v>
      </c>
      <c r="BE53" s="42">
        <f t="shared" si="26"/>
        <v>8.9971150554985085E-3</v>
      </c>
      <c r="BF53" s="109"/>
    </row>
    <row r="54" spans="2:58" x14ac:dyDescent="0.2">
      <c r="B54" s="20">
        <f t="shared" si="21"/>
        <v>37</v>
      </c>
      <c r="C54" s="21">
        <f t="shared" si="10"/>
        <v>27</v>
      </c>
      <c r="D54" s="28">
        <f t="shared" si="27"/>
        <v>1620</v>
      </c>
      <c r="E54" s="36">
        <v>2.3E-2</v>
      </c>
      <c r="F54" s="31">
        <v>2.1999999999999999E-2</v>
      </c>
      <c r="G54" s="22">
        <v>2.5000000000000001E-2</v>
      </c>
      <c r="H54" s="32">
        <f t="shared" si="14"/>
        <v>2.3333333333333334E-2</v>
      </c>
      <c r="I54" s="18">
        <f t="shared" si="15"/>
        <v>0.29991431019708659</v>
      </c>
      <c r="J54" s="19">
        <f t="shared" si="16"/>
        <v>1.62421875</v>
      </c>
      <c r="K54" s="43">
        <f t="shared" si="23"/>
        <v>6.8456310204879963E-3</v>
      </c>
      <c r="L54" s="44">
        <f t="shared" si="12"/>
        <v>0.1848320375531759</v>
      </c>
      <c r="M54" s="51">
        <f t="shared" si="22"/>
        <v>0.11447901680900242</v>
      </c>
      <c r="N54" s="44">
        <f t="shared" si="20"/>
        <v>0.48532543901313496</v>
      </c>
      <c r="O54" s="53">
        <f t="shared" si="17"/>
        <v>0.13752706886160573</v>
      </c>
      <c r="P54" s="55">
        <f t="shared" si="18"/>
        <v>0.2963348388067194</v>
      </c>
      <c r="Q54" s="57">
        <f t="shared" si="19"/>
        <v>3.3071539994465327E-2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J54" s="40">
        <f t="shared" si="1"/>
        <v>37</v>
      </c>
      <c r="AK54" s="41">
        <f t="shared" si="2"/>
        <v>0.18851756640959727</v>
      </c>
      <c r="AL54" s="107"/>
      <c r="AM54" s="107"/>
      <c r="AN54" s="29">
        <v>4</v>
      </c>
      <c r="AO54" s="42">
        <f t="shared" si="24"/>
        <v>0.75407026563838908</v>
      </c>
      <c r="AP54" s="109"/>
      <c r="AQ54" s="29"/>
      <c r="AR54" s="40">
        <f t="shared" si="4"/>
        <v>37</v>
      </c>
      <c r="AS54" s="41">
        <f t="shared" si="5"/>
        <v>0.15920981859077796</v>
      </c>
      <c r="AT54" s="107"/>
      <c r="AU54" s="107"/>
      <c r="AV54" s="29">
        <v>4</v>
      </c>
      <c r="AW54" s="42">
        <f t="shared" si="25"/>
        <v>0.63683927436311183</v>
      </c>
      <c r="AX54" s="109"/>
      <c r="AY54" s="29"/>
      <c r="AZ54" s="40">
        <f t="shared" si="7"/>
        <v>37</v>
      </c>
      <c r="BA54" s="41">
        <f t="shared" si="8"/>
        <v>4.3029680700210262E-3</v>
      </c>
      <c r="BB54" s="107"/>
      <c r="BC54" s="107"/>
      <c r="BD54" s="29">
        <v>4</v>
      </c>
      <c r="BE54" s="42">
        <f t="shared" si="26"/>
        <v>1.7211872280084105E-2</v>
      </c>
      <c r="BF54" s="109"/>
    </row>
    <row r="55" spans="2:58" x14ac:dyDescent="0.2">
      <c r="B55" s="20">
        <f t="shared" si="21"/>
        <v>38</v>
      </c>
      <c r="C55" s="21">
        <f t="shared" si="10"/>
        <v>28</v>
      </c>
      <c r="D55" s="28">
        <f t="shared" si="27"/>
        <v>1680</v>
      </c>
      <c r="E55" s="36">
        <v>2.1999999999999999E-2</v>
      </c>
      <c r="F55" s="31">
        <v>2.1000000000000001E-2</v>
      </c>
      <c r="G55" s="22">
        <v>2.1999999999999999E-2</v>
      </c>
      <c r="H55" s="32">
        <f t="shared" si="14"/>
        <v>2.1666666666666667E-2</v>
      </c>
      <c r="I55" s="18">
        <f t="shared" si="15"/>
        <v>0.27849185946872324</v>
      </c>
      <c r="J55" s="19">
        <f t="shared" si="16"/>
        <v>1.6843750000000002</v>
      </c>
      <c r="K55" s="43">
        <f t="shared" si="23"/>
        <v>6.3566573761674253E-3</v>
      </c>
      <c r="L55" s="44">
        <f t="shared" si="12"/>
        <v>0.17798640653268791</v>
      </c>
      <c r="M55" s="51">
        <f t="shared" si="22"/>
        <v>0.10630194417978797</v>
      </c>
      <c r="N55" s="44">
        <f t="shared" si="20"/>
        <v>0.45697787461804529</v>
      </c>
      <c r="O55" s="53">
        <f t="shared" si="17"/>
        <v>0.12297360818873747</v>
      </c>
      <c r="P55" s="55">
        <f t="shared" si="18"/>
        <v>0.25331645982779494</v>
      </c>
      <c r="Q55" s="57">
        <f t="shared" si="19"/>
        <v>2.1613267811218084E-2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J55" s="40">
        <f t="shared" si="1"/>
        <v>38</v>
      </c>
      <c r="AK55" s="41">
        <f t="shared" si="2"/>
        <v>0.18423307626392463</v>
      </c>
      <c r="AL55" s="107"/>
      <c r="AM55" s="107"/>
      <c r="AN55" s="29">
        <v>2</v>
      </c>
      <c r="AO55" s="42">
        <f t="shared" si="24"/>
        <v>0.36846615252784926</v>
      </c>
      <c r="AP55" s="109"/>
      <c r="AQ55" s="29"/>
      <c r="AR55" s="40">
        <f t="shared" si="4"/>
        <v>38</v>
      </c>
      <c r="AS55" s="41">
        <f t="shared" si="5"/>
        <v>0.15979658696396265</v>
      </c>
      <c r="AT55" s="107"/>
      <c r="AU55" s="107"/>
      <c r="AV55" s="29">
        <v>2</v>
      </c>
      <c r="AW55" s="42">
        <f t="shared" si="25"/>
        <v>0.3195931739279253</v>
      </c>
      <c r="AX55" s="109"/>
      <c r="AY55" s="29"/>
      <c r="AZ55" s="40">
        <f t="shared" si="7"/>
        <v>38</v>
      </c>
      <c r="BA55" s="41">
        <f t="shared" si="8"/>
        <v>4.2051733411569122E-3</v>
      </c>
      <c r="BB55" s="107"/>
      <c r="BC55" s="107"/>
      <c r="BD55" s="29">
        <v>2</v>
      </c>
      <c r="BE55" s="42">
        <f t="shared" si="26"/>
        <v>8.4103466823138243E-3</v>
      </c>
      <c r="BF55" s="109"/>
    </row>
    <row r="56" spans="2:58" x14ac:dyDescent="0.2">
      <c r="B56" s="20">
        <f t="shared" si="21"/>
        <v>39</v>
      </c>
      <c r="C56" s="21">
        <f t="shared" si="10"/>
        <v>29</v>
      </c>
      <c r="D56" s="28">
        <f t="shared" si="27"/>
        <v>1740</v>
      </c>
      <c r="E56" s="36">
        <v>0.02</v>
      </c>
      <c r="F56" s="31">
        <v>0.02</v>
      </c>
      <c r="G56" s="22">
        <v>0.02</v>
      </c>
      <c r="H56" s="32">
        <f t="shared" si="14"/>
        <v>0.02</v>
      </c>
      <c r="I56" s="18">
        <f t="shared" si="15"/>
        <v>0.25706940874035994</v>
      </c>
      <c r="J56" s="19">
        <f t="shared" si="16"/>
        <v>1.7445312500000001</v>
      </c>
      <c r="K56" s="43">
        <f t="shared" si="23"/>
        <v>5.8676837318468542E-3</v>
      </c>
      <c r="L56" s="44">
        <f t="shared" si="12"/>
        <v>0.17016282822355877</v>
      </c>
      <c r="M56" s="51">
        <f t="shared" si="22"/>
        <v>9.8124871550573506E-2</v>
      </c>
      <c r="N56" s="44">
        <f t="shared" si="20"/>
        <v>0.42925839358375451</v>
      </c>
      <c r="O56" s="53">
        <f t="shared" si="17"/>
        <v>0.10964940941409919</v>
      </c>
      <c r="P56" s="55">
        <f t="shared" si="18"/>
        <v>0.21542248206565948</v>
      </c>
      <c r="Q56" s="57">
        <f t="shared" si="19"/>
        <v>1.3758729432548807E-2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J56" s="40">
        <f t="shared" si="1"/>
        <v>39</v>
      </c>
      <c r="AK56" s="41">
        <f t="shared" si="2"/>
        <v>0.17566409597257929</v>
      </c>
      <c r="AL56" s="107"/>
      <c r="AM56" s="107"/>
      <c r="AN56" s="29">
        <v>4</v>
      </c>
      <c r="AO56" s="42">
        <f t="shared" si="24"/>
        <v>0.70265638389031715</v>
      </c>
      <c r="AP56" s="109"/>
      <c r="AQ56" s="29"/>
      <c r="AR56" s="40">
        <f t="shared" si="4"/>
        <v>39</v>
      </c>
      <c r="AS56" s="41">
        <f t="shared" si="5"/>
        <v>0.15637377145371867</v>
      </c>
      <c r="AT56" s="107"/>
      <c r="AU56" s="107"/>
      <c r="AV56" s="29">
        <v>4</v>
      </c>
      <c r="AW56" s="42">
        <f t="shared" si="25"/>
        <v>0.62549508581487467</v>
      </c>
      <c r="AX56" s="109"/>
      <c r="AY56" s="29"/>
      <c r="AZ56" s="40">
        <f t="shared" si="7"/>
        <v>39</v>
      </c>
      <c r="BA56" s="41">
        <f t="shared" si="8"/>
        <v>4.0095838834286841E-3</v>
      </c>
      <c r="BB56" s="107"/>
      <c r="BC56" s="107"/>
      <c r="BD56" s="29">
        <v>4</v>
      </c>
      <c r="BE56" s="42">
        <f t="shared" si="26"/>
        <v>1.6038335533714736E-2</v>
      </c>
      <c r="BF56" s="109"/>
    </row>
    <row r="57" spans="2:58" x14ac:dyDescent="0.2">
      <c r="B57" s="20">
        <f t="shared" si="21"/>
        <v>40</v>
      </c>
      <c r="C57" s="21">
        <f t="shared" si="10"/>
        <v>30</v>
      </c>
      <c r="D57" s="28">
        <f t="shared" si="27"/>
        <v>1800</v>
      </c>
      <c r="E57" s="36">
        <v>1.7999999999999999E-2</v>
      </c>
      <c r="F57" s="31">
        <v>0.02</v>
      </c>
      <c r="G57" s="22">
        <v>1.7999999999999999E-2</v>
      </c>
      <c r="H57" s="32">
        <f t="shared" si="14"/>
        <v>1.8666666666666665E-2</v>
      </c>
      <c r="I57" s="18">
        <f t="shared" si="15"/>
        <v>0.23993144815766923</v>
      </c>
      <c r="J57" s="19">
        <f t="shared" si="16"/>
        <v>1.8046875000000002</v>
      </c>
      <c r="K57" s="43">
        <f t="shared" si="23"/>
        <v>5.4765048163903964E-3</v>
      </c>
      <c r="L57" s="44">
        <f t="shared" si="12"/>
        <v>0.1642951444917119</v>
      </c>
      <c r="M57" s="51">
        <f t="shared" si="22"/>
        <v>9.1583213447201925E-2</v>
      </c>
      <c r="N57" s="44">
        <f t="shared" si="20"/>
        <v>0.4023534903526873</v>
      </c>
      <c r="O57" s="53">
        <f t="shared" si="17"/>
        <v>9.6578165007912053E-2</v>
      </c>
      <c r="P57" s="55">
        <f t="shared" si="18"/>
        <v>0.18231330150573347</v>
      </c>
      <c r="Q57" s="57">
        <f t="shared" si="19"/>
        <v>8.2319488791088875E-3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J57" s="40">
        <f t="shared" si="1"/>
        <v>40</v>
      </c>
      <c r="AK57" s="41">
        <f t="shared" si="2"/>
        <v>0.17137960582690662</v>
      </c>
      <c r="AL57" s="107"/>
      <c r="AM57" s="107"/>
      <c r="AN57" s="29">
        <v>2</v>
      </c>
      <c r="AO57" s="42">
        <f t="shared" si="24"/>
        <v>0.34275921165381323</v>
      </c>
      <c r="AP57" s="109"/>
      <c r="AQ57" s="29"/>
      <c r="AR57" s="40">
        <f t="shared" si="4"/>
        <v>40</v>
      </c>
      <c r="AS57" s="41">
        <f t="shared" si="5"/>
        <v>0.15647156618258276</v>
      </c>
      <c r="AT57" s="107"/>
      <c r="AU57" s="107"/>
      <c r="AV57" s="29">
        <v>2</v>
      </c>
      <c r="AW57" s="42">
        <f t="shared" si="25"/>
        <v>0.31294313236516552</v>
      </c>
      <c r="AX57" s="109"/>
      <c r="AY57" s="29"/>
      <c r="AZ57" s="40">
        <f t="shared" si="7"/>
        <v>40</v>
      </c>
      <c r="BA57" s="41">
        <f t="shared" si="8"/>
        <v>3.9117891545645692E-3</v>
      </c>
      <c r="BB57" s="107"/>
      <c r="BC57" s="107"/>
      <c r="BD57" s="29">
        <v>2</v>
      </c>
      <c r="BE57" s="42">
        <f t="shared" si="26"/>
        <v>7.8235783091291384E-3</v>
      </c>
      <c r="BF57" s="109"/>
    </row>
    <row r="58" spans="2:58" x14ac:dyDescent="0.2">
      <c r="B58" s="20">
        <f t="shared" si="21"/>
        <v>41</v>
      </c>
      <c r="C58" s="21">
        <f t="shared" si="10"/>
        <v>31</v>
      </c>
      <c r="D58" s="28">
        <f t="shared" si="27"/>
        <v>1860</v>
      </c>
      <c r="E58" s="36">
        <v>1.4999999999999999E-2</v>
      </c>
      <c r="F58" s="31">
        <v>1.9E-2</v>
      </c>
      <c r="G58" s="22">
        <v>1.7000000000000001E-2</v>
      </c>
      <c r="H58" s="32">
        <f t="shared" si="14"/>
        <v>1.7000000000000001E-2</v>
      </c>
      <c r="I58" s="18">
        <f t="shared" si="15"/>
        <v>0.21850899742930593</v>
      </c>
      <c r="J58" s="19">
        <f t="shared" si="16"/>
        <v>1.8648437500000001</v>
      </c>
      <c r="K58" s="43">
        <f t="shared" si="23"/>
        <v>4.9875311720698262E-3</v>
      </c>
      <c r="L58" s="44">
        <f t="shared" si="12"/>
        <v>0.15461346633416462</v>
      </c>
      <c r="M58" s="51">
        <f t="shared" si="22"/>
        <v>8.3406140817987487E-2</v>
      </c>
      <c r="N58" s="44">
        <f t="shared" si="20"/>
        <v>0.37640254780382137</v>
      </c>
      <c r="O58" s="53">
        <f t="shared" si="17"/>
        <v>8.5846894506608415E-2</v>
      </c>
      <c r="P58" s="55">
        <f t="shared" si="18"/>
        <v>0.1535971519156662</v>
      </c>
      <c r="Q58" s="57">
        <f t="shared" si="19"/>
        <v>4.9267780389144556E-3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J58" s="40">
        <f t="shared" si="1"/>
        <v>41</v>
      </c>
      <c r="AK58" s="41">
        <f t="shared" si="2"/>
        <v>0.16709511568123395</v>
      </c>
      <c r="AL58" s="107"/>
      <c r="AM58" s="107"/>
      <c r="AN58" s="29">
        <v>4</v>
      </c>
      <c r="AO58" s="42">
        <f t="shared" si="24"/>
        <v>0.66838046272493579</v>
      </c>
      <c r="AP58" s="109"/>
      <c r="AQ58" s="29"/>
      <c r="AR58" s="40">
        <f t="shared" si="4"/>
        <v>41</v>
      </c>
      <c r="AS58" s="41">
        <f t="shared" si="5"/>
        <v>0.15637377145371867</v>
      </c>
      <c r="AT58" s="107"/>
      <c r="AU58" s="107"/>
      <c r="AV58" s="29">
        <v>4</v>
      </c>
      <c r="AW58" s="42">
        <f t="shared" si="25"/>
        <v>0.62549508581487467</v>
      </c>
      <c r="AX58" s="109"/>
      <c r="AY58" s="29"/>
      <c r="AZ58" s="40">
        <f t="shared" si="7"/>
        <v>41</v>
      </c>
      <c r="BA58" s="41">
        <f t="shared" si="8"/>
        <v>3.8139944257004552E-3</v>
      </c>
      <c r="BB58" s="107"/>
      <c r="BC58" s="107"/>
      <c r="BD58" s="29">
        <v>4</v>
      </c>
      <c r="BE58" s="42">
        <f t="shared" si="26"/>
        <v>1.5255977702801821E-2</v>
      </c>
      <c r="BF58" s="109"/>
    </row>
    <row r="59" spans="2:58" x14ac:dyDescent="0.2">
      <c r="B59" s="20">
        <f t="shared" si="21"/>
        <v>42</v>
      </c>
      <c r="C59" s="21">
        <f t="shared" si="10"/>
        <v>32</v>
      </c>
      <c r="D59" s="28">
        <f t="shared" si="27"/>
        <v>1920</v>
      </c>
      <c r="E59" s="36">
        <v>1.4E-2</v>
      </c>
      <c r="F59" s="31">
        <v>1.9E-2</v>
      </c>
      <c r="G59" s="22">
        <v>1.7000000000000001E-2</v>
      </c>
      <c r="H59" s="32">
        <f t="shared" si="14"/>
        <v>1.6666666666666666E-2</v>
      </c>
      <c r="I59" s="18">
        <f t="shared" si="15"/>
        <v>0.21422450728363326</v>
      </c>
      <c r="J59" s="19">
        <f t="shared" si="16"/>
        <v>1.9250000000000003</v>
      </c>
      <c r="K59" s="43">
        <f t="shared" si="23"/>
        <v>4.8897364432057113E-3</v>
      </c>
      <c r="L59" s="44">
        <f t="shared" si="12"/>
        <v>0.15647156618258276</v>
      </c>
      <c r="M59" s="51">
        <f t="shared" si="22"/>
        <v>8.1770726292144574E-2</v>
      </c>
      <c r="N59" s="44">
        <f t="shared" si="20"/>
        <v>0.35150562826051868</v>
      </c>
      <c r="O59" s="53">
        <f t="shared" si="17"/>
        <v>7.2756917339888399E-2</v>
      </c>
      <c r="P59" s="55">
        <f t="shared" si="18"/>
        <v>0.12885761350975539</v>
      </c>
      <c r="Q59" s="57">
        <f t="shared" si="19"/>
        <v>2.2171749478440005E-3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J59" s="40">
        <f t="shared" si="1"/>
        <v>42</v>
      </c>
      <c r="AK59" s="41">
        <f t="shared" si="2"/>
        <v>0.15852613538988863</v>
      </c>
      <c r="AL59" s="107"/>
      <c r="AM59" s="107"/>
      <c r="AN59" s="29">
        <v>2</v>
      </c>
      <c r="AO59" s="42">
        <f t="shared" si="24"/>
        <v>0.31705227077977727</v>
      </c>
      <c r="AP59" s="109"/>
      <c r="AQ59" s="29"/>
      <c r="AR59" s="40">
        <f t="shared" si="4"/>
        <v>42</v>
      </c>
      <c r="AS59" s="41">
        <f t="shared" si="5"/>
        <v>0.15197300865483354</v>
      </c>
      <c r="AT59" s="107"/>
      <c r="AU59" s="107"/>
      <c r="AV59" s="29">
        <v>2</v>
      </c>
      <c r="AW59" s="42">
        <f t="shared" si="25"/>
        <v>0.30394601730966708</v>
      </c>
      <c r="AX59" s="109"/>
      <c r="AY59" s="29"/>
      <c r="AZ59" s="40">
        <f t="shared" si="7"/>
        <v>42</v>
      </c>
      <c r="BA59" s="41">
        <f t="shared" si="8"/>
        <v>3.6184049679722271E-3</v>
      </c>
      <c r="BB59" s="107"/>
      <c r="BC59" s="107"/>
      <c r="BD59" s="29">
        <v>2</v>
      </c>
      <c r="BE59" s="42">
        <f t="shared" si="26"/>
        <v>7.2368099359444542E-3</v>
      </c>
      <c r="BF59" s="109"/>
    </row>
    <row r="60" spans="2:58" x14ac:dyDescent="0.2">
      <c r="B60" s="20">
        <f t="shared" si="21"/>
        <v>43</v>
      </c>
      <c r="C60" s="21">
        <f t="shared" si="10"/>
        <v>33</v>
      </c>
      <c r="D60" s="28">
        <f t="shared" si="27"/>
        <v>1980</v>
      </c>
      <c r="E60" s="36">
        <v>1.2999999999999999E-2</v>
      </c>
      <c r="F60" s="31">
        <v>1.9E-2</v>
      </c>
      <c r="G60" s="22">
        <v>1.6E-2</v>
      </c>
      <c r="H60" s="32">
        <f t="shared" si="14"/>
        <v>1.6E-2</v>
      </c>
      <c r="I60" s="18">
        <f t="shared" si="15"/>
        <v>0.20565552699228792</v>
      </c>
      <c r="J60" s="19">
        <f t="shared" si="16"/>
        <v>1.9851562500000002</v>
      </c>
      <c r="K60" s="43">
        <f t="shared" si="23"/>
        <v>4.6941469854774832E-3</v>
      </c>
      <c r="L60" s="44">
        <f t="shared" si="12"/>
        <v>0.15490685052075695</v>
      </c>
      <c r="M60" s="51">
        <f t="shared" si="22"/>
        <v>7.8499897240458805E-2</v>
      </c>
      <c r="N60" s="44">
        <f t="shared" si="20"/>
        <v>0.32773023536459467</v>
      </c>
      <c r="O60" s="53">
        <f t="shared" si="17"/>
        <v>6.2115761441471087E-2</v>
      </c>
      <c r="P60" s="55">
        <f t="shared" si="18"/>
        <v>0.10767434708009926</v>
      </c>
      <c r="Q60" s="57">
        <f t="shared" si="19"/>
        <v>8.5114852344569719E-4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J60" s="40">
        <f t="shared" si="1"/>
        <v>43</v>
      </c>
      <c r="AK60" s="41">
        <f t="shared" si="2"/>
        <v>0.14995715509854329</v>
      </c>
      <c r="AL60" s="107"/>
      <c r="AM60" s="107"/>
      <c r="AN60" s="29">
        <v>4</v>
      </c>
      <c r="AO60" s="42">
        <f t="shared" si="24"/>
        <v>0.59982862039417317</v>
      </c>
      <c r="AP60" s="109"/>
      <c r="AQ60" s="29"/>
      <c r="AR60" s="40">
        <f t="shared" si="4"/>
        <v>43</v>
      </c>
      <c r="AS60" s="41">
        <f t="shared" si="5"/>
        <v>0.14718106694049193</v>
      </c>
      <c r="AT60" s="107"/>
      <c r="AU60" s="107"/>
      <c r="AV60" s="29">
        <v>4</v>
      </c>
      <c r="AW60" s="42">
        <f t="shared" si="25"/>
        <v>0.58872426776196773</v>
      </c>
      <c r="AX60" s="109"/>
      <c r="AY60" s="29"/>
      <c r="AZ60" s="40">
        <f t="shared" si="7"/>
        <v>43</v>
      </c>
      <c r="BA60" s="41">
        <f t="shared" si="8"/>
        <v>3.4228155102439982E-3</v>
      </c>
      <c r="BB60" s="107"/>
      <c r="BC60" s="107"/>
      <c r="BD60" s="29">
        <v>4</v>
      </c>
      <c r="BE60" s="42">
        <f t="shared" si="26"/>
        <v>1.3691262040975993E-2</v>
      </c>
      <c r="BF60" s="109"/>
    </row>
    <row r="61" spans="2:58" x14ac:dyDescent="0.2">
      <c r="B61" s="20">
        <f t="shared" si="21"/>
        <v>44</v>
      </c>
      <c r="C61" s="21">
        <f t="shared" si="10"/>
        <v>34</v>
      </c>
      <c r="D61" s="28">
        <f t="shared" si="27"/>
        <v>2040</v>
      </c>
      <c r="E61" s="36">
        <v>1.4E-2</v>
      </c>
      <c r="F61" s="31">
        <v>1.9E-2</v>
      </c>
      <c r="G61" s="22">
        <v>1.6E-2</v>
      </c>
      <c r="H61" s="32">
        <f t="shared" si="14"/>
        <v>1.6333333333333335E-2</v>
      </c>
      <c r="I61" s="18">
        <f t="shared" si="15"/>
        <v>0.20994001713796062</v>
      </c>
      <c r="J61" s="19">
        <f t="shared" si="16"/>
        <v>2.0453125000000001</v>
      </c>
      <c r="K61" s="43">
        <f t="shared" si="23"/>
        <v>4.7919417143415981E-3</v>
      </c>
      <c r="L61" s="44">
        <f t="shared" si="12"/>
        <v>0.16292601828761433</v>
      </c>
      <c r="M61" s="51">
        <f t="shared" si="22"/>
        <v>8.0135311766301703E-2</v>
      </c>
      <c r="N61" s="44">
        <f t="shared" si="20"/>
        <v>0.30511713803229035</v>
      </c>
      <c r="O61" s="53">
        <f t="shared" si="17"/>
        <v>5.06168221499795E-2</v>
      </c>
      <c r="P61" s="55">
        <f t="shared" si="18"/>
        <v>8.9638100844131222E-2</v>
      </c>
      <c r="Q61" s="57">
        <f t="shared" si="19"/>
        <v>9.0303000257715987E-5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J61" s="40">
        <f t="shared" si="1"/>
        <v>44</v>
      </c>
      <c r="AK61" s="41">
        <f t="shared" si="2"/>
        <v>0.13710368466152528</v>
      </c>
      <c r="AL61" s="107"/>
      <c r="AM61" s="107"/>
      <c r="AN61" s="29">
        <v>2</v>
      </c>
      <c r="AO61" s="42">
        <f t="shared" si="24"/>
        <v>0.27420736932305056</v>
      </c>
      <c r="AP61" s="109"/>
      <c r="AQ61" s="29"/>
      <c r="AR61" s="40">
        <f t="shared" si="4"/>
        <v>44</v>
      </c>
      <c r="AS61" s="41">
        <f t="shared" si="5"/>
        <v>0.13769497824067284</v>
      </c>
      <c r="AT61" s="107"/>
      <c r="AU61" s="107"/>
      <c r="AV61" s="29">
        <v>2</v>
      </c>
      <c r="AW61" s="42">
        <f t="shared" si="25"/>
        <v>0.27538995648134568</v>
      </c>
      <c r="AX61" s="109"/>
      <c r="AY61" s="29"/>
      <c r="AZ61" s="40">
        <f t="shared" si="7"/>
        <v>44</v>
      </c>
      <c r="BA61" s="41">
        <f t="shared" si="8"/>
        <v>3.1294313236516552E-3</v>
      </c>
      <c r="BB61" s="107"/>
      <c r="BC61" s="107"/>
      <c r="BD61" s="29">
        <v>2</v>
      </c>
      <c r="BE61" s="42">
        <f t="shared" si="26"/>
        <v>6.2588626473033104E-3</v>
      </c>
      <c r="BF61" s="109"/>
    </row>
    <row r="62" spans="2:58" x14ac:dyDescent="0.2">
      <c r="B62" s="20">
        <f t="shared" si="21"/>
        <v>45</v>
      </c>
      <c r="C62" s="21">
        <f t="shared" si="10"/>
        <v>35</v>
      </c>
      <c r="D62" s="28">
        <f t="shared" si="27"/>
        <v>2100</v>
      </c>
      <c r="E62" s="36">
        <v>1.4E-2</v>
      </c>
      <c r="F62" s="31">
        <v>1.7999999999999999E-2</v>
      </c>
      <c r="G62" s="22">
        <v>1.4999999999999999E-2</v>
      </c>
      <c r="H62" s="32">
        <f t="shared" si="14"/>
        <v>1.5666666666666666E-2</v>
      </c>
      <c r="I62" s="18">
        <f t="shared" si="15"/>
        <v>0.20137103684661525</v>
      </c>
      <c r="J62" s="19">
        <f t="shared" si="16"/>
        <v>2.10546875</v>
      </c>
      <c r="K62" s="43">
        <f t="shared" si="23"/>
        <v>4.5963522566133683E-3</v>
      </c>
      <c r="L62" s="44">
        <f t="shared" si="12"/>
        <v>0.16087232898146789</v>
      </c>
      <c r="M62" s="51">
        <f t="shared" si="22"/>
        <v>7.6864482714615906E-2</v>
      </c>
      <c r="N62" s="44">
        <f t="shared" si="20"/>
        <v>0.28368535366163794</v>
      </c>
      <c r="O62" s="53">
        <f t="shared" si="17"/>
        <v>4.2774872659284743E-2</v>
      </c>
      <c r="P62" s="55">
        <f t="shared" si="18"/>
        <v>7.436101658494057E-2</v>
      </c>
      <c r="Q62" s="57">
        <f t="shared" si="19"/>
        <v>6.2673426624316049E-6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J62" s="40">
        <f t="shared" si="1"/>
        <v>45</v>
      </c>
      <c r="AK62" s="41">
        <f t="shared" si="2"/>
        <v>0.13710368466152528</v>
      </c>
      <c r="AL62" s="107"/>
      <c r="AM62" s="107"/>
      <c r="AN62" s="29">
        <v>4</v>
      </c>
      <c r="AO62" s="42">
        <f t="shared" si="24"/>
        <v>0.54841473864610113</v>
      </c>
      <c r="AP62" s="109"/>
      <c r="AQ62" s="29"/>
      <c r="AR62" s="40">
        <f t="shared" si="4"/>
        <v>45</v>
      </c>
      <c r="AS62" s="41">
        <f t="shared" si="5"/>
        <v>0.14082440956432449</v>
      </c>
      <c r="AT62" s="107"/>
      <c r="AU62" s="107"/>
      <c r="AV62" s="29">
        <v>4</v>
      </c>
      <c r="AW62" s="42">
        <f t="shared" si="25"/>
        <v>0.56329763825729795</v>
      </c>
      <c r="AX62" s="109"/>
      <c r="AY62" s="29"/>
      <c r="AZ62" s="40">
        <f t="shared" si="7"/>
        <v>45</v>
      </c>
      <c r="BA62" s="41">
        <f t="shared" si="8"/>
        <v>3.1294313236516552E-3</v>
      </c>
      <c r="BB62" s="107"/>
      <c r="BC62" s="107"/>
      <c r="BD62" s="29">
        <v>4</v>
      </c>
      <c r="BE62" s="42">
        <f t="shared" si="26"/>
        <v>1.2517725294606621E-2</v>
      </c>
      <c r="BF62" s="109"/>
    </row>
    <row r="63" spans="2:58" x14ac:dyDescent="0.2">
      <c r="B63" s="20">
        <f t="shared" si="21"/>
        <v>46</v>
      </c>
      <c r="C63" s="21">
        <f t="shared" si="10"/>
        <v>36</v>
      </c>
      <c r="D63" s="28">
        <f t="shared" si="27"/>
        <v>2160</v>
      </c>
      <c r="E63" s="36">
        <v>1.2999999999999999E-2</v>
      </c>
      <c r="F63" s="31">
        <v>1.7999999999999999E-2</v>
      </c>
      <c r="G63" s="22">
        <v>1.4999999999999999E-2</v>
      </c>
      <c r="H63" s="32">
        <f t="shared" si="14"/>
        <v>1.5333333333333332E-2</v>
      </c>
      <c r="I63" s="18">
        <f t="shared" si="15"/>
        <v>0.19708654670094258</v>
      </c>
      <c r="J63" s="19">
        <f t="shared" si="16"/>
        <v>2.1656250000000004</v>
      </c>
      <c r="K63" s="43">
        <f t="shared" si="23"/>
        <v>4.4985575277492543E-3</v>
      </c>
      <c r="L63" s="44">
        <f t="shared" si="12"/>
        <v>0.16194807099897315</v>
      </c>
      <c r="M63" s="51">
        <f t="shared" si="22"/>
        <v>7.5229068188773007E-2</v>
      </c>
      <c r="N63" s="44">
        <f t="shared" si="20"/>
        <v>0.26343638698971489</v>
      </c>
      <c r="O63" s="53">
        <f t="shared" si="17"/>
        <v>3.542199485023937E-2</v>
      </c>
      <c r="P63" s="55">
        <f t="shared" si="18"/>
        <v>6.1483183855167191E-2</v>
      </c>
      <c r="Q63" s="57">
        <f t="shared" si="19"/>
        <v>1.8894933611286982E-4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J63" s="40">
        <f t="shared" si="1"/>
        <v>46</v>
      </c>
      <c r="AK63" s="41">
        <f t="shared" si="2"/>
        <v>0.13281919451585261</v>
      </c>
      <c r="AL63" s="107"/>
      <c r="AM63" s="107"/>
      <c r="AN63" s="29">
        <v>2</v>
      </c>
      <c r="AO63" s="42">
        <f t="shared" si="24"/>
        <v>0.26563838903170522</v>
      </c>
      <c r="AP63" s="109"/>
      <c r="AQ63" s="29"/>
      <c r="AR63" s="40">
        <f t="shared" si="4"/>
        <v>46</v>
      </c>
      <c r="AS63" s="41">
        <f t="shared" si="5"/>
        <v>0.13945528336022686</v>
      </c>
      <c r="AT63" s="107"/>
      <c r="AU63" s="107"/>
      <c r="AV63" s="29">
        <v>2</v>
      </c>
      <c r="AW63" s="42">
        <f t="shared" si="25"/>
        <v>0.27891056672045372</v>
      </c>
      <c r="AX63" s="109"/>
      <c r="AY63" s="29"/>
      <c r="AZ63" s="40">
        <f t="shared" si="7"/>
        <v>46</v>
      </c>
      <c r="BA63" s="41">
        <f t="shared" si="8"/>
        <v>3.0316365947875407E-3</v>
      </c>
      <c r="BB63" s="107"/>
      <c r="BC63" s="107"/>
      <c r="BD63" s="29">
        <v>2</v>
      </c>
      <c r="BE63" s="42">
        <f t="shared" si="26"/>
        <v>6.0632731895750814E-3</v>
      </c>
      <c r="BF63" s="109"/>
    </row>
    <row r="64" spans="2:58" x14ac:dyDescent="0.2">
      <c r="B64" s="20">
        <f t="shared" si="21"/>
        <v>47</v>
      </c>
      <c r="C64" s="21">
        <f t="shared" si="10"/>
        <v>37</v>
      </c>
      <c r="D64" s="28">
        <f t="shared" si="27"/>
        <v>2220</v>
      </c>
      <c r="E64" s="36">
        <v>1.2E-2</v>
      </c>
      <c r="F64" s="31">
        <v>1.7999999999999999E-2</v>
      </c>
      <c r="G64" s="22">
        <v>1.4E-2</v>
      </c>
      <c r="H64" s="32">
        <f t="shared" si="14"/>
        <v>1.4666666666666666E-2</v>
      </c>
      <c r="I64" s="18">
        <f t="shared" si="15"/>
        <v>0.18851756640959727</v>
      </c>
      <c r="J64" s="19">
        <f t="shared" si="16"/>
        <v>2.2257812500000003</v>
      </c>
      <c r="K64" s="43">
        <f t="shared" si="23"/>
        <v>4.3029680700210262E-3</v>
      </c>
      <c r="L64" s="44">
        <f t="shared" si="12"/>
        <v>0.15920981859077796</v>
      </c>
      <c r="M64" s="51">
        <f t="shared" si="22"/>
        <v>7.1958239137087238E-2</v>
      </c>
      <c r="N64" s="44">
        <f t="shared" si="20"/>
        <v>0.2443578162542879</v>
      </c>
      <c r="O64" s="53">
        <f t="shared" si="17"/>
        <v>2.9721614190189618E-2</v>
      </c>
      <c r="P64" s="55">
        <f t="shared" si="18"/>
        <v>5.0676282416018098E-2</v>
      </c>
      <c r="Q64" s="57">
        <f t="shared" si="19"/>
        <v>4.5292168187745994E-4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J64" s="40">
        <f t="shared" si="1"/>
        <v>47</v>
      </c>
      <c r="AK64" s="41">
        <f t="shared" si="2"/>
        <v>0.12853470437017997</v>
      </c>
      <c r="AL64" s="107"/>
      <c r="AM64" s="107"/>
      <c r="AN64" s="29">
        <v>4</v>
      </c>
      <c r="AO64" s="42">
        <f t="shared" si="24"/>
        <v>0.51413881748071988</v>
      </c>
      <c r="AP64" s="109"/>
      <c r="AQ64" s="29"/>
      <c r="AR64" s="40">
        <f t="shared" si="4"/>
        <v>47</v>
      </c>
      <c r="AS64" s="41">
        <f t="shared" si="5"/>
        <v>0.13789056769840108</v>
      </c>
      <c r="AT64" s="107"/>
      <c r="AU64" s="107"/>
      <c r="AV64" s="29">
        <v>4</v>
      </c>
      <c r="AW64" s="42">
        <f t="shared" si="25"/>
        <v>0.55156227079360431</v>
      </c>
      <c r="AX64" s="109"/>
      <c r="AY64" s="29"/>
      <c r="AZ64" s="40">
        <f t="shared" si="7"/>
        <v>47</v>
      </c>
      <c r="BA64" s="41">
        <f t="shared" si="8"/>
        <v>2.9338418659234271E-3</v>
      </c>
      <c r="BB64" s="107"/>
      <c r="BC64" s="107"/>
      <c r="BD64" s="29">
        <v>4</v>
      </c>
      <c r="BE64" s="42">
        <f t="shared" si="26"/>
        <v>1.1735367463693708E-2</v>
      </c>
      <c r="BF64" s="109"/>
    </row>
    <row r="65" spans="2:58" x14ac:dyDescent="0.2">
      <c r="B65" s="20">
        <f t="shared" si="21"/>
        <v>48</v>
      </c>
      <c r="C65" s="21">
        <f t="shared" si="10"/>
        <v>38</v>
      </c>
      <c r="D65" s="28">
        <f t="shared" si="27"/>
        <v>2280</v>
      </c>
      <c r="E65" s="36">
        <v>1.2E-2</v>
      </c>
      <c r="F65" s="31">
        <v>1.7000000000000001E-2</v>
      </c>
      <c r="G65" s="22">
        <v>1.4E-2</v>
      </c>
      <c r="H65" s="32">
        <f t="shared" si="14"/>
        <v>1.4333333333333335E-2</v>
      </c>
      <c r="I65" s="18">
        <f t="shared" si="15"/>
        <v>0.18423307626392463</v>
      </c>
      <c r="J65" s="19">
        <f t="shared" si="16"/>
        <v>2.2859375000000002</v>
      </c>
      <c r="K65" s="43">
        <f t="shared" si="23"/>
        <v>4.2051733411569122E-3</v>
      </c>
      <c r="L65" s="44">
        <f t="shared" si="12"/>
        <v>0.15979658696396265</v>
      </c>
      <c r="M65" s="51">
        <f t="shared" si="22"/>
        <v>7.0322824611244353E-2</v>
      </c>
      <c r="N65" s="44">
        <f t="shared" si="20"/>
        <v>0.2264263114079878</v>
      </c>
      <c r="O65" s="53">
        <f t="shared" si="17"/>
        <v>2.4368298590101062E-2</v>
      </c>
      <c r="P65" s="55">
        <f t="shared" si="18"/>
        <v>4.1645032151249914E-2</v>
      </c>
      <c r="Q65" s="57">
        <f t="shared" si="19"/>
        <v>8.2241578037851393E-4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J65" s="40">
        <f t="shared" si="1"/>
        <v>48</v>
      </c>
      <c r="AK65" s="41">
        <f t="shared" si="2"/>
        <v>0.11996572407883462</v>
      </c>
      <c r="AL65" s="107"/>
      <c r="AM65" s="107"/>
      <c r="AN65" s="29">
        <v>2</v>
      </c>
      <c r="AO65" s="42">
        <f t="shared" si="24"/>
        <v>0.23993144815766923</v>
      </c>
      <c r="AP65" s="109"/>
      <c r="AQ65" s="29"/>
      <c r="AR65" s="40">
        <f t="shared" si="4"/>
        <v>48</v>
      </c>
      <c r="AS65" s="41">
        <f t="shared" si="5"/>
        <v>0.13143611559336951</v>
      </c>
      <c r="AT65" s="107"/>
      <c r="AU65" s="107"/>
      <c r="AV65" s="29">
        <v>2</v>
      </c>
      <c r="AW65" s="42">
        <f t="shared" si="25"/>
        <v>0.26287223118673902</v>
      </c>
      <c r="AX65" s="109"/>
      <c r="AY65" s="29"/>
      <c r="AZ65" s="40">
        <f t="shared" si="7"/>
        <v>48</v>
      </c>
      <c r="BA65" s="41">
        <f t="shared" si="8"/>
        <v>2.7382524081951982E-3</v>
      </c>
      <c r="BB65" s="107"/>
      <c r="BC65" s="107"/>
      <c r="BD65" s="29">
        <v>2</v>
      </c>
      <c r="BE65" s="42">
        <f t="shared" si="26"/>
        <v>5.4765048163903964E-3</v>
      </c>
      <c r="BF65" s="109"/>
    </row>
    <row r="66" spans="2:58" x14ac:dyDescent="0.2">
      <c r="B66" s="20">
        <f t="shared" si="21"/>
        <v>49</v>
      </c>
      <c r="C66" s="21">
        <f t="shared" si="10"/>
        <v>39</v>
      </c>
      <c r="D66" s="28">
        <f t="shared" si="27"/>
        <v>2340</v>
      </c>
      <c r="E66" s="36">
        <v>1.0999999999999999E-2</v>
      </c>
      <c r="F66" s="31">
        <v>1.7000000000000001E-2</v>
      </c>
      <c r="G66" s="22">
        <v>1.2999999999999999E-2</v>
      </c>
      <c r="H66" s="32">
        <f t="shared" si="14"/>
        <v>1.3666666666666667E-2</v>
      </c>
      <c r="I66" s="18">
        <f t="shared" si="15"/>
        <v>0.17566409597257929</v>
      </c>
      <c r="J66" s="19">
        <f t="shared" si="16"/>
        <v>2.3460937500000001</v>
      </c>
      <c r="K66" s="43">
        <f t="shared" si="23"/>
        <v>4.0095838834286841E-3</v>
      </c>
      <c r="L66" s="44">
        <f t="shared" si="12"/>
        <v>0.15637377145371867</v>
      </c>
      <c r="M66" s="51">
        <f t="shared" si="22"/>
        <v>6.7051995559558569E-2</v>
      </c>
      <c r="N66" s="44">
        <f t="shared" si="20"/>
        <v>0.20961016123735449</v>
      </c>
      <c r="O66" s="53">
        <f t="shared" si="17"/>
        <v>2.0322830601417909E-2</v>
      </c>
      <c r="P66" s="55">
        <f t="shared" si="18"/>
        <v>3.4127048724279678E-2</v>
      </c>
      <c r="Q66" s="57">
        <f t="shared" si="19"/>
        <v>1.0840521241059415E-3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J66" s="40">
        <f t="shared" si="1"/>
        <v>49</v>
      </c>
      <c r="AK66" s="41">
        <f t="shared" si="2"/>
        <v>0.11568123393316196</v>
      </c>
      <c r="AL66" s="107"/>
      <c r="AM66" s="107"/>
      <c r="AN66" s="29">
        <v>4</v>
      </c>
      <c r="AO66" s="42">
        <f t="shared" si="24"/>
        <v>0.46272493573264784</v>
      </c>
      <c r="AP66" s="109"/>
      <c r="AQ66" s="29"/>
      <c r="AR66" s="40">
        <f t="shared" si="4"/>
        <v>49</v>
      </c>
      <c r="AS66" s="41">
        <f t="shared" si="5"/>
        <v>0.12938242628722313</v>
      </c>
      <c r="AT66" s="107"/>
      <c r="AU66" s="107"/>
      <c r="AV66" s="29">
        <v>4</v>
      </c>
      <c r="AW66" s="42">
        <f t="shared" si="25"/>
        <v>0.51752970514889252</v>
      </c>
      <c r="AX66" s="109"/>
      <c r="AY66" s="29"/>
      <c r="AZ66" s="40">
        <f t="shared" si="7"/>
        <v>49</v>
      </c>
      <c r="BA66" s="41">
        <f t="shared" si="8"/>
        <v>2.6404576793310841E-3</v>
      </c>
      <c r="BB66" s="107"/>
      <c r="BC66" s="107"/>
      <c r="BD66" s="29">
        <v>4</v>
      </c>
      <c r="BE66" s="42">
        <f t="shared" si="26"/>
        <v>1.0561830717324337E-2</v>
      </c>
      <c r="BF66" s="109"/>
    </row>
    <row r="67" spans="2:58" x14ac:dyDescent="0.2">
      <c r="B67" s="20">
        <f t="shared" si="21"/>
        <v>50</v>
      </c>
      <c r="C67" s="21">
        <f t="shared" si="10"/>
        <v>40</v>
      </c>
      <c r="D67" s="28">
        <f t="shared" si="27"/>
        <v>2400</v>
      </c>
      <c r="E67" s="36">
        <v>1.0999999999999999E-2</v>
      </c>
      <c r="F67" s="31">
        <v>1.6E-2</v>
      </c>
      <c r="G67" s="22">
        <v>1.2999999999999999E-2</v>
      </c>
      <c r="H67" s="32">
        <f t="shared" si="14"/>
        <v>1.3333333333333334E-2</v>
      </c>
      <c r="I67" s="18">
        <f t="shared" si="15"/>
        <v>0.17137960582690662</v>
      </c>
      <c r="J67" s="19">
        <f t="shared" si="16"/>
        <v>2.4062500000000004</v>
      </c>
      <c r="K67" s="43">
        <f t="shared" si="23"/>
        <v>3.9117891545645692E-3</v>
      </c>
      <c r="L67" s="44">
        <f t="shared" si="12"/>
        <v>0.15647156618258276</v>
      </c>
      <c r="M67" s="51">
        <f t="shared" si="22"/>
        <v>6.5416581033715671E-2</v>
      </c>
      <c r="N67" s="44">
        <f t="shared" si="20"/>
        <v>0.19387137809657221</v>
      </c>
      <c r="O67" s="53">
        <f t="shared" si="17"/>
        <v>1.6500634888459657E-2</v>
      </c>
      <c r="P67" s="55">
        <f t="shared" si="18"/>
        <v>2.7891589870911469E-2</v>
      </c>
      <c r="Q67" s="57">
        <f t="shared" si="19"/>
        <v>1.4081249617685335E-3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J67" s="40">
        <f t="shared" si="1"/>
        <v>50</v>
      </c>
      <c r="AK67" s="41">
        <f t="shared" si="2"/>
        <v>0.11568123393316196</v>
      </c>
      <c r="AL67" s="107"/>
      <c r="AM67" s="107"/>
      <c r="AN67" s="29">
        <v>2</v>
      </c>
      <c r="AO67" s="42">
        <f t="shared" si="24"/>
        <v>0.23136246786632392</v>
      </c>
      <c r="AP67" s="109"/>
      <c r="AQ67" s="29"/>
      <c r="AR67" s="40">
        <f t="shared" si="4"/>
        <v>50</v>
      </c>
      <c r="AS67" s="41">
        <f t="shared" si="5"/>
        <v>0.13202288396655421</v>
      </c>
      <c r="AT67" s="107"/>
      <c r="AU67" s="107"/>
      <c r="AV67" s="29">
        <v>2</v>
      </c>
      <c r="AW67" s="42">
        <f t="shared" si="25"/>
        <v>0.26404576793310841</v>
      </c>
      <c r="AX67" s="109"/>
      <c r="AY67" s="29"/>
      <c r="AZ67" s="40">
        <f t="shared" si="7"/>
        <v>50</v>
      </c>
      <c r="BA67" s="41">
        <f t="shared" si="8"/>
        <v>2.6404576793310841E-3</v>
      </c>
      <c r="BB67" s="107"/>
      <c r="BC67" s="107"/>
      <c r="BD67" s="29">
        <v>2</v>
      </c>
      <c r="BE67" s="42">
        <f t="shared" si="26"/>
        <v>5.2809153586621683E-3</v>
      </c>
      <c r="BF67" s="109"/>
    </row>
    <row r="68" spans="2:58" x14ac:dyDescent="0.2">
      <c r="B68" s="20">
        <f t="shared" si="21"/>
        <v>51</v>
      </c>
      <c r="C68" s="21">
        <f t="shared" si="10"/>
        <v>41</v>
      </c>
      <c r="D68" s="28">
        <f t="shared" si="27"/>
        <v>2460</v>
      </c>
      <c r="E68" s="36">
        <v>0.01</v>
      </c>
      <c r="F68" s="31">
        <v>1.6E-2</v>
      </c>
      <c r="G68" s="22">
        <v>1.2999999999999999E-2</v>
      </c>
      <c r="H68" s="32">
        <f t="shared" si="14"/>
        <v>1.2999999999999999E-2</v>
      </c>
      <c r="I68" s="18">
        <f t="shared" si="15"/>
        <v>0.16709511568123395</v>
      </c>
      <c r="J68" s="19">
        <f t="shared" si="16"/>
        <v>2.4664062500000004</v>
      </c>
      <c r="K68" s="43">
        <f t="shared" si="23"/>
        <v>3.8139944257004552E-3</v>
      </c>
      <c r="L68" s="44">
        <f t="shared" si="12"/>
        <v>0.15637377145371867</v>
      </c>
      <c r="M68" s="51">
        <f t="shared" si="22"/>
        <v>6.3781166507872786E-2</v>
      </c>
      <c r="N68" s="44">
        <f t="shared" si="20"/>
        <v>0.17916744103090854</v>
      </c>
      <c r="O68" s="53">
        <f t="shared" si="17"/>
        <v>1.3313992348305369E-2</v>
      </c>
      <c r="P68" s="55">
        <f t="shared" si="18"/>
        <v>2.2737575687300199E-2</v>
      </c>
      <c r="Q68" s="57">
        <f t="shared" si="19"/>
        <v>1.6845763474465903E-3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J68" s="40">
        <f t="shared" si="1"/>
        <v>51</v>
      </c>
      <c r="AK68" s="41">
        <f t="shared" si="2"/>
        <v>0.11139674378748932</v>
      </c>
      <c r="AL68" s="107"/>
      <c r="AM68" s="107"/>
      <c r="AN68" s="29">
        <v>4</v>
      </c>
      <c r="AO68" s="42">
        <f t="shared" si="24"/>
        <v>0.44558697514995727</v>
      </c>
      <c r="AP68" s="109"/>
      <c r="AQ68" s="29"/>
      <c r="AR68" s="40">
        <f t="shared" si="4"/>
        <v>51</v>
      </c>
      <c r="AS68" s="41">
        <f t="shared" si="5"/>
        <v>0.12967581047381549</v>
      </c>
      <c r="AT68" s="107"/>
      <c r="AU68" s="107"/>
      <c r="AV68" s="29">
        <v>4</v>
      </c>
      <c r="AW68" s="42">
        <f t="shared" si="25"/>
        <v>0.51870324189526196</v>
      </c>
      <c r="AX68" s="109"/>
      <c r="AY68" s="29"/>
      <c r="AZ68" s="40">
        <f t="shared" si="7"/>
        <v>51</v>
      </c>
      <c r="BA68" s="41">
        <f t="shared" si="8"/>
        <v>2.5426629504669705E-3</v>
      </c>
      <c r="BB68" s="107"/>
      <c r="BC68" s="107"/>
      <c r="BD68" s="29">
        <v>4</v>
      </c>
      <c r="BE68" s="42">
        <f t="shared" si="26"/>
        <v>1.0170651801867882E-2</v>
      </c>
      <c r="BF68" s="109"/>
    </row>
    <row r="69" spans="2:58" x14ac:dyDescent="0.2">
      <c r="B69" s="20">
        <f t="shared" si="21"/>
        <v>52</v>
      </c>
      <c r="C69" s="21">
        <f t="shared" si="10"/>
        <v>42</v>
      </c>
      <c r="D69" s="28">
        <f t="shared" si="27"/>
        <v>2520</v>
      </c>
      <c r="E69" s="36">
        <v>0.01</v>
      </c>
      <c r="F69" s="31">
        <v>1.4999999999999999E-2</v>
      </c>
      <c r="G69" s="22">
        <v>1.2E-2</v>
      </c>
      <c r="H69" s="32">
        <f t="shared" si="14"/>
        <v>1.2333333333333335E-2</v>
      </c>
      <c r="I69" s="18">
        <f t="shared" si="15"/>
        <v>0.15852613538988863</v>
      </c>
      <c r="J69" s="19">
        <f t="shared" si="16"/>
        <v>2.5265625000000003</v>
      </c>
      <c r="K69" s="43">
        <f t="shared" si="23"/>
        <v>3.6184049679722271E-3</v>
      </c>
      <c r="L69" s="44">
        <f t="shared" si="12"/>
        <v>0.15197300865483354</v>
      </c>
      <c r="M69" s="51">
        <f t="shared" si="22"/>
        <v>6.0510337456187002E-2</v>
      </c>
      <c r="N69" s="44">
        <f t="shared" si="20"/>
        <v>0.16545273060063073</v>
      </c>
      <c r="O69" s="53">
        <f t="shared" si="17"/>
        <v>1.1012905878882991E-2</v>
      </c>
      <c r="P69" s="55">
        <f t="shared" si="18"/>
        <v>1.849117845757816E-2</v>
      </c>
      <c r="Q69" s="57">
        <f t="shared" si="19"/>
        <v>1.7656097229503704E-3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J69" s="40">
        <f t="shared" si="1"/>
        <v>52</v>
      </c>
      <c r="AK69" s="41">
        <f t="shared" si="2"/>
        <v>0.10282776349614396</v>
      </c>
      <c r="AL69" s="107"/>
      <c r="AM69" s="107"/>
      <c r="AN69" s="29">
        <v>2</v>
      </c>
      <c r="AO69" s="42">
        <f t="shared" si="24"/>
        <v>0.20565552699228792</v>
      </c>
      <c r="AP69" s="109"/>
      <c r="AQ69" s="29"/>
      <c r="AR69" s="40">
        <f t="shared" si="4"/>
        <v>52</v>
      </c>
      <c r="AS69" s="41">
        <f t="shared" si="5"/>
        <v>0.12204782162241457</v>
      </c>
      <c r="AT69" s="107"/>
      <c r="AU69" s="107"/>
      <c r="AV69" s="29">
        <v>2</v>
      </c>
      <c r="AW69" s="42">
        <f t="shared" si="25"/>
        <v>0.24409564324482913</v>
      </c>
      <c r="AX69" s="109"/>
      <c r="AY69" s="29"/>
      <c r="AZ69" s="40">
        <f t="shared" si="7"/>
        <v>52</v>
      </c>
      <c r="BA69" s="41">
        <f t="shared" si="8"/>
        <v>2.3470734927387416E-3</v>
      </c>
      <c r="BB69" s="107"/>
      <c r="BC69" s="107"/>
      <c r="BD69" s="29">
        <v>2</v>
      </c>
      <c r="BE69" s="42">
        <f t="shared" si="26"/>
        <v>4.6941469854774832E-3</v>
      </c>
      <c r="BF69" s="109"/>
    </row>
    <row r="70" spans="2:58" x14ac:dyDescent="0.2">
      <c r="B70" s="20">
        <f t="shared" si="21"/>
        <v>53</v>
      </c>
      <c r="C70" s="21">
        <f t="shared" si="10"/>
        <v>43</v>
      </c>
      <c r="D70" s="28">
        <f t="shared" si="27"/>
        <v>2580</v>
      </c>
      <c r="E70" s="36">
        <v>8.9999999999999993E-3</v>
      </c>
      <c r="F70" s="31">
        <v>1.4E-2</v>
      </c>
      <c r="G70" s="22">
        <v>1.2E-2</v>
      </c>
      <c r="H70" s="32">
        <f t="shared" si="14"/>
        <v>1.1666666666666667E-2</v>
      </c>
      <c r="I70" s="18">
        <f t="shared" si="15"/>
        <v>0.14995715509854329</v>
      </c>
      <c r="J70" s="19">
        <f t="shared" si="16"/>
        <v>2.5867187500000002</v>
      </c>
      <c r="K70" s="43">
        <f t="shared" si="23"/>
        <v>3.4228155102439982E-3</v>
      </c>
      <c r="L70" s="44">
        <f t="shared" si="12"/>
        <v>0.14718106694049193</v>
      </c>
      <c r="M70" s="51">
        <f t="shared" si="22"/>
        <v>5.7239508404501212E-2</v>
      </c>
      <c r="N70" s="44">
        <f t="shared" si="20"/>
        <v>0.15267970185963256</v>
      </c>
      <c r="O70" s="53">
        <f t="shared" si="17"/>
        <v>9.1088305267528983E-3</v>
      </c>
      <c r="P70" s="55">
        <f t="shared" si="18"/>
        <v>1.5003203759128128E-2</v>
      </c>
      <c r="Q70" s="57">
        <f t="shared" si="19"/>
        <v>1.7839054300967639E-3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J70" s="40">
        <f t="shared" si="1"/>
        <v>53</v>
      </c>
      <c r="AK70" s="41">
        <f t="shared" si="2"/>
        <v>0.10282776349614396</v>
      </c>
      <c r="AL70" s="107"/>
      <c r="AM70" s="107"/>
      <c r="AN70" s="29">
        <v>4</v>
      </c>
      <c r="AO70" s="42">
        <f t="shared" si="24"/>
        <v>0.41131105398457585</v>
      </c>
      <c r="AP70" s="109"/>
      <c r="AQ70" s="29"/>
      <c r="AR70" s="40">
        <f t="shared" si="4"/>
        <v>53</v>
      </c>
      <c r="AS70" s="41">
        <f t="shared" si="5"/>
        <v>0.12439489511515331</v>
      </c>
      <c r="AT70" s="107"/>
      <c r="AU70" s="107"/>
      <c r="AV70" s="29">
        <v>4</v>
      </c>
      <c r="AW70" s="42">
        <f t="shared" si="25"/>
        <v>0.49757958046061324</v>
      </c>
      <c r="AX70" s="109"/>
      <c r="AY70" s="29"/>
      <c r="AZ70" s="40">
        <f t="shared" si="7"/>
        <v>53</v>
      </c>
      <c r="BA70" s="41">
        <f t="shared" si="8"/>
        <v>2.3470734927387416E-3</v>
      </c>
      <c r="BB70" s="107"/>
      <c r="BC70" s="107"/>
      <c r="BD70" s="29">
        <v>4</v>
      </c>
      <c r="BE70" s="42">
        <f t="shared" si="26"/>
        <v>9.3882939709549664E-3</v>
      </c>
      <c r="BF70" s="109"/>
    </row>
    <row r="71" spans="2:58" x14ac:dyDescent="0.2">
      <c r="B71" s="20">
        <f t="shared" si="21"/>
        <v>54</v>
      </c>
      <c r="C71" s="21">
        <f t="shared" si="10"/>
        <v>44</v>
      </c>
      <c r="D71" s="28">
        <f t="shared" si="27"/>
        <v>2640</v>
      </c>
      <c r="E71" s="36">
        <v>8.0000000000000002E-3</v>
      </c>
      <c r="F71" s="31">
        <v>1.2999999999999999E-2</v>
      </c>
      <c r="G71" s="22">
        <v>1.0999999999999999E-2</v>
      </c>
      <c r="H71" s="32">
        <f t="shared" si="14"/>
        <v>1.0666666666666666E-2</v>
      </c>
      <c r="I71" s="18">
        <f t="shared" si="15"/>
        <v>0.13710368466152528</v>
      </c>
      <c r="J71" s="19">
        <f t="shared" si="16"/>
        <v>2.6468750000000001</v>
      </c>
      <c r="K71" s="43">
        <f t="shared" si="23"/>
        <v>3.1294313236516552E-3</v>
      </c>
      <c r="L71" s="44">
        <f t="shared" si="12"/>
        <v>0.13769497824067284</v>
      </c>
      <c r="M71" s="51">
        <f t="shared" si="22"/>
        <v>5.233326482697253E-2</v>
      </c>
      <c r="N71" s="44">
        <f t="shared" si="20"/>
        <v>0.14079983575015842</v>
      </c>
      <c r="O71" s="53">
        <f t="shared" si="17"/>
        <v>7.8263341709070774E-3</v>
      </c>
      <c r="P71" s="55">
        <f t="shared" si="18"/>
        <v>1.2146424083546001E-2</v>
      </c>
      <c r="Q71" s="57">
        <f t="shared" si="19"/>
        <v>1.6149821689375266E-3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J71" s="40">
        <f t="shared" si="1"/>
        <v>54</v>
      </c>
      <c r="AK71" s="41">
        <f t="shared" si="2"/>
        <v>9.8543273350471292E-2</v>
      </c>
      <c r="AL71" s="107"/>
      <c r="AM71" s="107"/>
      <c r="AN71" s="29">
        <v>2</v>
      </c>
      <c r="AO71" s="42">
        <f t="shared" si="24"/>
        <v>0.19708654670094258</v>
      </c>
      <c r="AP71" s="109"/>
      <c r="AQ71" s="29"/>
      <c r="AR71" s="40">
        <f t="shared" si="4"/>
        <v>54</v>
      </c>
      <c r="AS71" s="41">
        <f t="shared" si="5"/>
        <v>0.12146105324922987</v>
      </c>
      <c r="AT71" s="107"/>
      <c r="AU71" s="107"/>
      <c r="AV71" s="29">
        <v>2</v>
      </c>
      <c r="AW71" s="42">
        <f t="shared" si="25"/>
        <v>0.24292210649845974</v>
      </c>
      <c r="AX71" s="109"/>
      <c r="AY71" s="29"/>
      <c r="AZ71" s="40">
        <f t="shared" si="7"/>
        <v>54</v>
      </c>
      <c r="BA71" s="41">
        <f t="shared" si="8"/>
        <v>2.2492787638746271E-3</v>
      </c>
      <c r="BB71" s="107"/>
      <c r="BC71" s="107"/>
      <c r="BD71" s="29">
        <v>2</v>
      </c>
      <c r="BE71" s="42">
        <f t="shared" si="26"/>
        <v>4.4985575277492543E-3</v>
      </c>
      <c r="BF71" s="109"/>
    </row>
    <row r="72" spans="2:58" x14ac:dyDescent="0.2">
      <c r="B72" s="20">
        <f t="shared" si="21"/>
        <v>55</v>
      </c>
      <c r="C72" s="21">
        <f t="shared" si="10"/>
        <v>45</v>
      </c>
      <c r="D72" s="28">
        <f t="shared" si="27"/>
        <v>2700</v>
      </c>
      <c r="E72" s="36">
        <v>8.0000000000000002E-3</v>
      </c>
      <c r="F72" s="31">
        <v>1.2999999999999999E-2</v>
      </c>
      <c r="G72" s="22">
        <v>1.0999999999999999E-2</v>
      </c>
      <c r="H72" s="32">
        <f t="shared" si="14"/>
        <v>1.0666666666666666E-2</v>
      </c>
      <c r="I72" s="18">
        <f t="shared" si="15"/>
        <v>0.13710368466152528</v>
      </c>
      <c r="J72" s="19">
        <f t="shared" si="16"/>
        <v>2.7070312500000004</v>
      </c>
      <c r="K72" s="43">
        <f t="shared" si="23"/>
        <v>3.1294313236516552E-3</v>
      </c>
      <c r="L72" s="44">
        <f t="shared" si="12"/>
        <v>0.14082440956432449</v>
      </c>
      <c r="M72" s="51">
        <f t="shared" si="22"/>
        <v>5.233326482697253E-2</v>
      </c>
      <c r="N72" s="44">
        <f t="shared" si="20"/>
        <v>0.12976440365092839</v>
      </c>
      <c r="O72" s="53">
        <f t="shared" si="17"/>
        <v>5.9955812595747244E-3</v>
      </c>
      <c r="P72" s="55">
        <f t="shared" si="18"/>
        <v>9.812977750202229E-3</v>
      </c>
      <c r="Q72" s="57">
        <f t="shared" si="19"/>
        <v>1.8079748130909595E-3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J72" s="40">
        <f t="shared" ref="AJ72:AJ91" si="28">C82</f>
        <v>55</v>
      </c>
      <c r="AK72" s="41">
        <f t="shared" ref="AK72:AK91" si="29">I82</f>
        <v>9.4258783204798635E-2</v>
      </c>
      <c r="AL72" s="107"/>
      <c r="AM72" s="107"/>
      <c r="AN72" s="29">
        <v>4</v>
      </c>
      <c r="AO72" s="42">
        <f t="shared" si="24"/>
        <v>0.37703513281919454</v>
      </c>
      <c r="AP72" s="109"/>
      <c r="AQ72" s="29"/>
      <c r="AR72" s="40">
        <f t="shared" ref="AR72:AR91" si="30">C82</f>
        <v>55</v>
      </c>
      <c r="AS72" s="41">
        <f t="shared" ref="AS72:AS91" si="31">L82</f>
        <v>0.11833162192557822</v>
      </c>
      <c r="AT72" s="107"/>
      <c r="AU72" s="107"/>
      <c r="AV72" s="29">
        <v>4</v>
      </c>
      <c r="AW72" s="42">
        <f t="shared" si="25"/>
        <v>0.47332648770231289</v>
      </c>
      <c r="AX72" s="109"/>
      <c r="AY72" s="29"/>
      <c r="AZ72" s="40">
        <f t="shared" ref="AZ72:AZ91" si="32">C82</f>
        <v>55</v>
      </c>
      <c r="BA72" s="41">
        <f t="shared" ref="BA72:BA91" si="33">K82</f>
        <v>2.1514840350105131E-3</v>
      </c>
      <c r="BB72" s="107"/>
      <c r="BC72" s="107"/>
      <c r="BD72" s="29">
        <v>4</v>
      </c>
      <c r="BE72" s="42">
        <f t="shared" si="26"/>
        <v>8.6059361400420524E-3</v>
      </c>
      <c r="BF72" s="109"/>
    </row>
    <row r="73" spans="2:58" x14ac:dyDescent="0.2">
      <c r="B73" s="20">
        <f t="shared" si="21"/>
        <v>56</v>
      </c>
      <c r="C73" s="21">
        <f t="shared" si="10"/>
        <v>46</v>
      </c>
      <c r="D73" s="28">
        <f t="shared" si="27"/>
        <v>2760</v>
      </c>
      <c r="E73" s="36">
        <v>8.0000000000000002E-3</v>
      </c>
      <c r="F73" s="31">
        <v>1.2E-2</v>
      </c>
      <c r="G73" s="22">
        <v>1.0999999999999999E-2</v>
      </c>
      <c r="H73" s="32">
        <f t="shared" si="14"/>
        <v>1.0333333333333333E-2</v>
      </c>
      <c r="I73" s="18">
        <f t="shared" si="15"/>
        <v>0.13281919451585261</v>
      </c>
      <c r="J73" s="19">
        <f t="shared" si="16"/>
        <v>2.7671875000000004</v>
      </c>
      <c r="K73" s="43">
        <f t="shared" si="23"/>
        <v>3.0316365947875407E-3</v>
      </c>
      <c r="L73" s="44">
        <f t="shared" si="12"/>
        <v>0.13945528336022686</v>
      </c>
      <c r="M73" s="51">
        <f t="shared" si="22"/>
        <v>5.0697850301129638E-2</v>
      </c>
      <c r="N73" s="44">
        <f t="shared" si="20"/>
        <v>0.11952507493487542</v>
      </c>
      <c r="O73" s="53">
        <f t="shared" si="17"/>
        <v>4.7371868507841029E-3</v>
      </c>
      <c r="P73" s="55">
        <f t="shared" si="18"/>
        <v>7.9119079328836325E-3</v>
      </c>
      <c r="Q73" s="57">
        <f t="shared" si="19"/>
        <v>1.8306368643388683E-3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J73" s="40">
        <f t="shared" si="28"/>
        <v>56</v>
      </c>
      <c r="AK73" s="41">
        <f t="shared" si="29"/>
        <v>9.4258783204798635E-2</v>
      </c>
      <c r="AL73" s="107"/>
      <c r="AM73" s="107"/>
      <c r="AN73" s="29">
        <v>2</v>
      </c>
      <c r="AO73" s="42">
        <f t="shared" si="24"/>
        <v>0.18851756640959727</v>
      </c>
      <c r="AP73" s="109"/>
      <c r="AQ73" s="29"/>
      <c r="AR73" s="40">
        <f t="shared" si="30"/>
        <v>56</v>
      </c>
      <c r="AS73" s="41">
        <f t="shared" si="31"/>
        <v>0.12048310596058873</v>
      </c>
      <c r="AT73" s="107"/>
      <c r="AU73" s="107"/>
      <c r="AV73" s="29">
        <v>2</v>
      </c>
      <c r="AW73" s="42">
        <f t="shared" si="25"/>
        <v>0.24096621192117745</v>
      </c>
      <c r="AX73" s="109"/>
      <c r="AY73" s="29"/>
      <c r="AZ73" s="40">
        <f t="shared" si="32"/>
        <v>56</v>
      </c>
      <c r="BA73" s="41">
        <f t="shared" si="33"/>
        <v>2.1514840350105131E-3</v>
      </c>
      <c r="BB73" s="107"/>
      <c r="BC73" s="107"/>
      <c r="BD73" s="29">
        <v>2</v>
      </c>
      <c r="BE73" s="42">
        <f t="shared" si="26"/>
        <v>4.3029680700210262E-3</v>
      </c>
      <c r="BF73" s="109"/>
    </row>
    <row r="74" spans="2:58" x14ac:dyDescent="0.2">
      <c r="B74" s="20">
        <f t="shared" si="21"/>
        <v>57</v>
      </c>
      <c r="C74" s="21">
        <f t="shared" si="10"/>
        <v>47</v>
      </c>
      <c r="D74" s="28">
        <f t="shared" si="27"/>
        <v>2820</v>
      </c>
      <c r="E74" s="36">
        <v>8.0000000000000002E-3</v>
      </c>
      <c r="F74" s="31">
        <v>1.2E-2</v>
      </c>
      <c r="G74" s="22">
        <v>0.01</v>
      </c>
      <c r="H74" s="32">
        <f t="shared" si="14"/>
        <v>0.01</v>
      </c>
      <c r="I74" s="18">
        <f t="shared" si="15"/>
        <v>0.12853470437017997</v>
      </c>
      <c r="J74" s="19">
        <f t="shared" si="16"/>
        <v>2.8273437500000003</v>
      </c>
      <c r="K74" s="43">
        <f t="shared" si="23"/>
        <v>2.9338418659234271E-3</v>
      </c>
      <c r="L74" s="44">
        <f t="shared" si="12"/>
        <v>0.13789056769840108</v>
      </c>
      <c r="M74" s="51">
        <f t="shared" si="22"/>
        <v>4.9062435775286753E-2</v>
      </c>
      <c r="N74" s="44">
        <f t="shared" si="20"/>
        <v>0.11003439311146526</v>
      </c>
      <c r="O74" s="53">
        <f t="shared" si="17"/>
        <v>3.7175795814047724E-3</v>
      </c>
      <c r="P74" s="55">
        <f t="shared" si="18"/>
        <v>6.36688756784759E-3</v>
      </c>
      <c r="Q74" s="57">
        <f t="shared" si="19"/>
        <v>1.8229098367337614E-3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J74" s="40">
        <f t="shared" si="28"/>
        <v>57</v>
      </c>
      <c r="AK74" s="41">
        <f t="shared" si="29"/>
        <v>8.1405312767780638E-2</v>
      </c>
      <c r="AL74" s="107"/>
      <c r="AM74" s="107"/>
      <c r="AN74" s="29">
        <v>4</v>
      </c>
      <c r="AO74" s="42">
        <f t="shared" si="24"/>
        <v>0.32562125107112255</v>
      </c>
      <c r="AP74" s="109"/>
      <c r="AQ74" s="29"/>
      <c r="AR74" s="40">
        <f t="shared" si="30"/>
        <v>57</v>
      </c>
      <c r="AS74" s="41">
        <f t="shared" si="31"/>
        <v>0.10591169135983571</v>
      </c>
      <c r="AT74" s="107"/>
      <c r="AU74" s="107"/>
      <c r="AV74" s="29">
        <v>4</v>
      </c>
      <c r="AW74" s="42">
        <f t="shared" si="25"/>
        <v>0.42364676543934282</v>
      </c>
      <c r="AX74" s="109"/>
      <c r="AY74" s="29"/>
      <c r="AZ74" s="40">
        <f t="shared" si="32"/>
        <v>57</v>
      </c>
      <c r="BA74" s="41">
        <f t="shared" si="33"/>
        <v>1.8580998484181703E-3</v>
      </c>
      <c r="BB74" s="107"/>
      <c r="BC74" s="107"/>
      <c r="BD74" s="29">
        <v>4</v>
      </c>
      <c r="BE74" s="42">
        <f t="shared" si="26"/>
        <v>7.4323993936726814E-3</v>
      </c>
      <c r="BF74" s="109"/>
    </row>
    <row r="75" spans="2:58" x14ac:dyDescent="0.2">
      <c r="B75" s="20">
        <f t="shared" si="21"/>
        <v>58</v>
      </c>
      <c r="C75" s="21">
        <f t="shared" si="10"/>
        <v>48</v>
      </c>
      <c r="D75" s="28">
        <f t="shared" si="27"/>
        <v>2880</v>
      </c>
      <c r="E75" s="36">
        <v>7.0000000000000001E-3</v>
      </c>
      <c r="F75" s="31">
        <v>1.0999999999999999E-2</v>
      </c>
      <c r="G75" s="22">
        <v>0.01</v>
      </c>
      <c r="H75" s="32">
        <f t="shared" si="14"/>
        <v>9.3333333333333324E-3</v>
      </c>
      <c r="I75" s="18">
        <f t="shared" si="15"/>
        <v>0.11996572407883462</v>
      </c>
      <c r="J75" s="19">
        <f t="shared" si="16"/>
        <v>2.8875000000000002</v>
      </c>
      <c r="K75" s="43">
        <f t="shared" si="23"/>
        <v>2.7382524081951982E-3</v>
      </c>
      <c r="L75" s="44">
        <f t="shared" si="12"/>
        <v>0.13143611559336951</v>
      </c>
      <c r="M75" s="51">
        <f t="shared" si="22"/>
        <v>4.5791606723600962E-2</v>
      </c>
      <c r="N75" s="44">
        <f t="shared" si="20"/>
        <v>0.10124614239544215</v>
      </c>
      <c r="O75" s="53">
        <f t="shared" si="17"/>
        <v>3.0752055265795067E-3</v>
      </c>
      <c r="P75" s="55">
        <f t="shared" si="18"/>
        <v>5.114154223474077E-3</v>
      </c>
      <c r="Q75" s="57">
        <f t="shared" si="19"/>
        <v>1.6546551419000792E-3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J75" s="40">
        <f t="shared" si="28"/>
        <v>58</v>
      </c>
      <c r="AK75" s="41">
        <f t="shared" si="29"/>
        <v>7.7120822622107968E-2</v>
      </c>
      <c r="AL75" s="107"/>
      <c r="AM75" s="107"/>
      <c r="AN75" s="29">
        <v>2</v>
      </c>
      <c r="AO75" s="42">
        <f t="shared" si="24"/>
        <v>0.15424164524421594</v>
      </c>
      <c r="AP75" s="109"/>
      <c r="AQ75" s="29"/>
      <c r="AR75" s="40">
        <f t="shared" si="30"/>
        <v>58</v>
      </c>
      <c r="AS75" s="41">
        <f t="shared" si="31"/>
        <v>0.10209769693413526</v>
      </c>
      <c r="AT75" s="107"/>
      <c r="AU75" s="107"/>
      <c r="AV75" s="29">
        <v>2</v>
      </c>
      <c r="AW75" s="42">
        <f t="shared" si="25"/>
        <v>0.20419539386827051</v>
      </c>
      <c r="AX75" s="109"/>
      <c r="AY75" s="29"/>
      <c r="AZ75" s="40">
        <f t="shared" si="32"/>
        <v>58</v>
      </c>
      <c r="BA75" s="41">
        <f t="shared" si="33"/>
        <v>1.7603051195540561E-3</v>
      </c>
      <c r="BB75" s="107"/>
      <c r="BC75" s="107"/>
      <c r="BD75" s="29">
        <v>2</v>
      </c>
      <c r="BE75" s="42">
        <f t="shared" si="26"/>
        <v>3.5206102391081122E-3</v>
      </c>
      <c r="BF75" s="109"/>
    </row>
    <row r="76" spans="2:58" x14ac:dyDescent="0.2">
      <c r="B76" s="20">
        <f t="shared" si="21"/>
        <v>59</v>
      </c>
      <c r="C76" s="21">
        <f t="shared" si="10"/>
        <v>49</v>
      </c>
      <c r="D76" s="28">
        <f t="shared" si="27"/>
        <v>2940</v>
      </c>
      <c r="E76" s="36">
        <v>7.0000000000000001E-3</v>
      </c>
      <c r="F76" s="31">
        <v>1.0999999999999999E-2</v>
      </c>
      <c r="G76" s="22">
        <v>8.9999999999999993E-3</v>
      </c>
      <c r="H76" s="32">
        <f t="shared" si="14"/>
        <v>8.9999999999999993E-3</v>
      </c>
      <c r="I76" s="18">
        <f t="shared" si="15"/>
        <v>0.11568123393316196</v>
      </c>
      <c r="J76" s="19">
        <f t="shared" si="16"/>
        <v>2.9476562500000001</v>
      </c>
      <c r="K76" s="43">
        <f t="shared" si="23"/>
        <v>2.6404576793310841E-3</v>
      </c>
      <c r="L76" s="44">
        <f t="shared" si="12"/>
        <v>0.12938242628722313</v>
      </c>
      <c r="M76" s="51">
        <f t="shared" si="22"/>
        <v>4.4156192197758078E-2</v>
      </c>
      <c r="N76" s="44">
        <f t="shared" si="20"/>
        <v>9.3115623304080283E-2</v>
      </c>
      <c r="O76" s="53">
        <f t="shared" si="17"/>
        <v>2.3970258942547103E-3</v>
      </c>
      <c r="P76" s="55">
        <f t="shared" si="18"/>
        <v>4.1006632806787858E-3</v>
      </c>
      <c r="Q76" s="57">
        <f t="shared" si="19"/>
        <v>1.6044453968269755E-3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J76" s="40">
        <f t="shared" si="28"/>
        <v>59</v>
      </c>
      <c r="AK76" s="41">
        <f t="shared" si="29"/>
        <v>6.8551842330762641E-2</v>
      </c>
      <c r="AL76" s="107"/>
      <c r="AM76" s="107"/>
      <c r="AN76" s="29">
        <v>4</v>
      </c>
      <c r="AO76" s="42">
        <f t="shared" si="24"/>
        <v>0.27420736932305056</v>
      </c>
      <c r="AP76" s="109"/>
      <c r="AQ76" s="29"/>
      <c r="AR76" s="40">
        <f t="shared" si="30"/>
        <v>59</v>
      </c>
      <c r="AS76" s="41">
        <f t="shared" si="31"/>
        <v>9.2318224047723829E-2</v>
      </c>
      <c r="AT76" s="107"/>
      <c r="AU76" s="107"/>
      <c r="AV76" s="29">
        <v>4</v>
      </c>
      <c r="AW76" s="42">
        <f t="shared" si="25"/>
        <v>0.36927289619089532</v>
      </c>
      <c r="AX76" s="109"/>
      <c r="AY76" s="29"/>
      <c r="AZ76" s="40">
        <f t="shared" si="32"/>
        <v>59</v>
      </c>
      <c r="BA76" s="41">
        <f t="shared" si="33"/>
        <v>1.5647156618258276E-3</v>
      </c>
      <c r="BB76" s="107"/>
      <c r="BC76" s="107"/>
      <c r="BD76" s="29">
        <v>4</v>
      </c>
      <c r="BE76" s="42">
        <f t="shared" si="26"/>
        <v>6.2588626473033104E-3</v>
      </c>
      <c r="BF76" s="109"/>
    </row>
    <row r="77" spans="2:58" x14ac:dyDescent="0.2">
      <c r="B77" s="20">
        <f t="shared" si="21"/>
        <v>60</v>
      </c>
      <c r="C77" s="21">
        <f t="shared" si="10"/>
        <v>50</v>
      </c>
      <c r="D77" s="28">
        <f t="shared" si="27"/>
        <v>3000</v>
      </c>
      <c r="E77" s="36">
        <v>7.0000000000000001E-3</v>
      </c>
      <c r="F77" s="31">
        <v>1.0999999999999999E-2</v>
      </c>
      <c r="G77" s="22">
        <v>8.9999999999999993E-3</v>
      </c>
      <c r="H77" s="32">
        <f t="shared" si="14"/>
        <v>8.9999999999999993E-3</v>
      </c>
      <c r="I77" s="18">
        <f t="shared" si="15"/>
        <v>0.11568123393316196</v>
      </c>
      <c r="J77" s="19">
        <f t="shared" si="16"/>
        <v>3.0078125000000004</v>
      </c>
      <c r="K77" s="43">
        <f t="shared" si="23"/>
        <v>2.6404576793310841E-3</v>
      </c>
      <c r="L77" s="44">
        <f t="shared" si="12"/>
        <v>0.13202288396655421</v>
      </c>
      <c r="M77" s="51">
        <f t="shared" si="22"/>
        <v>4.4156192197758078E-2</v>
      </c>
      <c r="N77" s="44">
        <f t="shared" si="20"/>
        <v>8.5599853084456307E-2</v>
      </c>
      <c r="O77" s="53">
        <f t="shared" si="17"/>
        <v>1.7175770276916407E-3</v>
      </c>
      <c r="P77" s="55">
        <f t="shared" si="18"/>
        <v>3.2824567620709489E-3</v>
      </c>
      <c r="Q77" s="57">
        <f t="shared" si="19"/>
        <v>1.6706622484665456E-3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J77" s="40">
        <f t="shared" si="28"/>
        <v>60</v>
      </c>
      <c r="AK77" s="41">
        <f t="shared" si="29"/>
        <v>6.4267352185089985E-2</v>
      </c>
      <c r="AL77" s="107"/>
      <c r="AM77" s="107"/>
      <c r="AN77" s="29">
        <v>2</v>
      </c>
      <c r="AO77" s="42">
        <f t="shared" si="24"/>
        <v>0.12853470437017997</v>
      </c>
      <c r="AP77" s="109"/>
      <c r="AQ77" s="29"/>
      <c r="AR77" s="40">
        <f t="shared" si="30"/>
        <v>60</v>
      </c>
      <c r="AS77" s="41">
        <f t="shared" si="31"/>
        <v>8.8015255977702808E-2</v>
      </c>
      <c r="AT77" s="107"/>
      <c r="AU77" s="107"/>
      <c r="AV77" s="29">
        <v>2</v>
      </c>
      <c r="AW77" s="42">
        <f t="shared" si="25"/>
        <v>0.17603051195540562</v>
      </c>
      <c r="AX77" s="109"/>
      <c r="AY77" s="29"/>
      <c r="AZ77" s="40">
        <f t="shared" si="32"/>
        <v>60</v>
      </c>
      <c r="BA77" s="41">
        <f t="shared" si="33"/>
        <v>1.4669209329617136E-3</v>
      </c>
      <c r="BB77" s="107"/>
      <c r="BC77" s="107"/>
      <c r="BD77" s="29">
        <v>2</v>
      </c>
      <c r="BE77" s="42">
        <f t="shared" si="26"/>
        <v>2.9338418659234271E-3</v>
      </c>
      <c r="BF77" s="109"/>
    </row>
    <row r="78" spans="2:58" x14ac:dyDescent="0.2">
      <c r="B78" s="20">
        <f t="shared" si="21"/>
        <v>61</v>
      </c>
      <c r="C78" s="21">
        <f t="shared" si="10"/>
        <v>51</v>
      </c>
      <c r="D78" s="28">
        <f t="shared" si="27"/>
        <v>3060</v>
      </c>
      <c r="E78" s="36">
        <v>6.0000000000000001E-3</v>
      </c>
      <c r="F78" s="31">
        <v>1.0999999999999999E-2</v>
      </c>
      <c r="G78" s="22">
        <v>8.9999999999999993E-3</v>
      </c>
      <c r="H78" s="32">
        <f t="shared" si="14"/>
        <v>8.666666666666668E-3</v>
      </c>
      <c r="I78" s="18">
        <f t="shared" si="15"/>
        <v>0.11139674378748932</v>
      </c>
      <c r="J78" s="19">
        <f t="shared" si="16"/>
        <v>3.0679687500000004</v>
      </c>
      <c r="K78" s="43">
        <f t="shared" si="23"/>
        <v>2.5426629504669705E-3</v>
      </c>
      <c r="L78" s="44">
        <f t="shared" si="12"/>
        <v>0.12967581047381549</v>
      </c>
      <c r="M78" s="51">
        <f t="shared" si="22"/>
        <v>4.2520777671915193E-2</v>
      </c>
      <c r="N78" s="44">
        <f t="shared" si="20"/>
        <v>7.8657704359324274E-2</v>
      </c>
      <c r="O78" s="53">
        <f t="shared" si="17"/>
        <v>1.3058774704111785E-3</v>
      </c>
      <c r="P78" s="55">
        <f t="shared" si="18"/>
        <v>2.6232378000874933E-3</v>
      </c>
      <c r="Q78" s="57">
        <f t="shared" si="19"/>
        <v>1.5918136878240814E-3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J78" s="40">
        <f t="shared" si="28"/>
        <v>61</v>
      </c>
      <c r="AK78" s="41">
        <f t="shared" si="29"/>
        <v>5.9982862039417321E-2</v>
      </c>
      <c r="AL78" s="107"/>
      <c r="AM78" s="107"/>
      <c r="AN78" s="29">
        <v>4</v>
      </c>
      <c r="AO78" s="42">
        <f t="shared" si="24"/>
        <v>0.23993144815766929</v>
      </c>
      <c r="AP78" s="109"/>
      <c r="AQ78" s="29"/>
      <c r="AR78" s="40">
        <f t="shared" si="30"/>
        <v>61</v>
      </c>
      <c r="AS78" s="41">
        <f t="shared" si="31"/>
        <v>8.3516698449953575E-2</v>
      </c>
      <c r="AT78" s="107"/>
      <c r="AU78" s="107"/>
      <c r="AV78" s="29">
        <v>4</v>
      </c>
      <c r="AW78" s="42">
        <f t="shared" si="25"/>
        <v>0.3340667937998143</v>
      </c>
      <c r="AX78" s="109"/>
      <c r="AY78" s="29"/>
      <c r="AZ78" s="40">
        <f t="shared" si="32"/>
        <v>61</v>
      </c>
      <c r="BA78" s="41">
        <f t="shared" si="33"/>
        <v>1.3691262040975995E-3</v>
      </c>
      <c r="BB78" s="107"/>
      <c r="BC78" s="107"/>
      <c r="BD78" s="29">
        <v>4</v>
      </c>
      <c r="BE78" s="42">
        <f t="shared" si="26"/>
        <v>5.4765048163903981E-3</v>
      </c>
      <c r="BF78" s="109"/>
    </row>
    <row r="79" spans="2:58" x14ac:dyDescent="0.2">
      <c r="B79" s="20">
        <f t="shared" si="21"/>
        <v>62</v>
      </c>
      <c r="C79" s="21">
        <f t="shared" si="10"/>
        <v>52</v>
      </c>
      <c r="D79" s="28">
        <f t="shared" si="27"/>
        <v>3120</v>
      </c>
      <c r="E79" s="36">
        <v>6.0000000000000001E-3</v>
      </c>
      <c r="F79" s="31">
        <v>0.01</v>
      </c>
      <c r="G79" s="22">
        <v>8.0000000000000002E-3</v>
      </c>
      <c r="H79" s="32">
        <f t="shared" si="14"/>
        <v>8.0000000000000002E-3</v>
      </c>
      <c r="I79" s="18">
        <f t="shared" si="15"/>
        <v>0.10282776349614396</v>
      </c>
      <c r="J79" s="19">
        <f t="shared" si="16"/>
        <v>3.1281250000000003</v>
      </c>
      <c r="K79" s="43">
        <f t="shared" si="23"/>
        <v>2.3470734927387416E-3</v>
      </c>
      <c r="L79" s="44">
        <f t="shared" si="12"/>
        <v>0.12204782162241457</v>
      </c>
      <c r="M79" s="51">
        <f t="shared" si="22"/>
        <v>3.9249948620229402E-2</v>
      </c>
      <c r="N79" s="44">
        <f t="shared" si="20"/>
        <v>7.2249993307104132E-2</v>
      </c>
      <c r="O79" s="53">
        <f t="shared" si="17"/>
        <v>1.0890029493357291E-3</v>
      </c>
      <c r="P79" s="55">
        <f t="shared" si="18"/>
        <v>2.0931361699564662E-3</v>
      </c>
      <c r="Q79" s="57">
        <f t="shared" si="19"/>
        <v>1.3806287114647578E-3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J79" s="40">
        <f t="shared" si="28"/>
        <v>62</v>
      </c>
      <c r="AK79" s="41">
        <f t="shared" si="29"/>
        <v>5.1413881748071981E-2</v>
      </c>
      <c r="AL79" s="107"/>
      <c r="AM79" s="107"/>
      <c r="AN79" s="29">
        <v>2</v>
      </c>
      <c r="AO79" s="42">
        <f t="shared" si="24"/>
        <v>0.10282776349614396</v>
      </c>
      <c r="AP79" s="109"/>
      <c r="AQ79" s="29"/>
      <c r="AR79" s="40">
        <f t="shared" si="30"/>
        <v>62</v>
      </c>
      <c r="AS79" s="41">
        <f t="shared" si="31"/>
        <v>7.2759278274900988E-2</v>
      </c>
      <c r="AT79" s="107"/>
      <c r="AU79" s="107"/>
      <c r="AV79" s="29">
        <v>2</v>
      </c>
      <c r="AW79" s="42">
        <f t="shared" si="25"/>
        <v>0.14551855654980198</v>
      </c>
      <c r="AX79" s="109"/>
      <c r="AY79" s="29"/>
      <c r="AZ79" s="40">
        <f t="shared" si="32"/>
        <v>62</v>
      </c>
      <c r="BA79" s="41">
        <f t="shared" si="33"/>
        <v>1.1735367463693708E-3</v>
      </c>
      <c r="BB79" s="107"/>
      <c r="BC79" s="107"/>
      <c r="BD79" s="29">
        <v>2</v>
      </c>
      <c r="BE79" s="42">
        <f t="shared" si="26"/>
        <v>2.3470734927387416E-3</v>
      </c>
      <c r="BF79" s="109"/>
    </row>
    <row r="80" spans="2:58" x14ac:dyDescent="0.2">
      <c r="B80" s="20">
        <f t="shared" si="21"/>
        <v>63</v>
      </c>
      <c r="C80" s="21">
        <f t="shared" si="10"/>
        <v>53</v>
      </c>
      <c r="D80" s="28">
        <f t="shared" si="27"/>
        <v>3180</v>
      </c>
      <c r="E80" s="36">
        <v>6.0000000000000001E-3</v>
      </c>
      <c r="F80" s="31">
        <v>0.01</v>
      </c>
      <c r="G80" s="22">
        <v>8.0000000000000002E-3</v>
      </c>
      <c r="H80" s="32">
        <f t="shared" si="14"/>
        <v>8.0000000000000002E-3</v>
      </c>
      <c r="I80" s="18">
        <f t="shared" si="15"/>
        <v>0.10282776349614396</v>
      </c>
      <c r="J80" s="19">
        <f t="shared" si="16"/>
        <v>3.1882812500000002</v>
      </c>
      <c r="K80" s="43">
        <f t="shared" si="23"/>
        <v>2.3470734927387416E-3</v>
      </c>
      <c r="L80" s="44">
        <f t="shared" si="12"/>
        <v>0.12439489511515331</v>
      </c>
      <c r="M80" s="51">
        <f t="shared" si="22"/>
        <v>3.9249948620229402E-2</v>
      </c>
      <c r="N80" s="44">
        <f t="shared" si="20"/>
        <v>6.6339526914834065E-2</v>
      </c>
      <c r="O80" s="53">
        <f t="shared" si="17"/>
        <v>7.338452521795161E-4</v>
      </c>
      <c r="P80" s="55">
        <f t="shared" si="18"/>
        <v>1.6676478148288491E-3</v>
      </c>
      <c r="Q80" s="57">
        <f t="shared" si="19"/>
        <v>1.4124293338276109E-3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J80" s="40">
        <f t="shared" si="28"/>
        <v>63</v>
      </c>
      <c r="AK80" s="41">
        <f t="shared" si="29"/>
        <v>5.1413881748071981E-2</v>
      </c>
      <c r="AL80" s="107"/>
      <c r="AM80" s="107"/>
      <c r="AN80" s="29">
        <v>4</v>
      </c>
      <c r="AO80" s="42">
        <f t="shared" si="24"/>
        <v>0.20565552699228792</v>
      </c>
      <c r="AP80" s="109"/>
      <c r="AQ80" s="29"/>
      <c r="AR80" s="40">
        <f t="shared" si="30"/>
        <v>63</v>
      </c>
      <c r="AS80" s="41">
        <f t="shared" si="31"/>
        <v>7.3932815021270359E-2</v>
      </c>
      <c r="AT80" s="107"/>
      <c r="AU80" s="107"/>
      <c r="AV80" s="29">
        <v>4</v>
      </c>
      <c r="AW80" s="42">
        <f t="shared" si="25"/>
        <v>0.29573126008508144</v>
      </c>
      <c r="AX80" s="109"/>
      <c r="AY80" s="29"/>
      <c r="AZ80" s="40">
        <f t="shared" si="32"/>
        <v>63</v>
      </c>
      <c r="BA80" s="41">
        <f t="shared" si="33"/>
        <v>1.1735367463693708E-3</v>
      </c>
      <c r="BB80" s="107"/>
      <c r="BC80" s="107"/>
      <c r="BD80" s="29">
        <v>4</v>
      </c>
      <c r="BE80" s="42">
        <f t="shared" si="26"/>
        <v>4.6941469854774832E-3</v>
      </c>
      <c r="BF80" s="109"/>
    </row>
    <row r="81" spans="2:58" x14ac:dyDescent="0.2">
      <c r="B81" s="20">
        <f t="shared" si="21"/>
        <v>64</v>
      </c>
      <c r="C81" s="21">
        <f t="shared" ref="C81:C102" si="34">D81/60</f>
        <v>54</v>
      </c>
      <c r="D81" s="28">
        <f t="shared" si="27"/>
        <v>3240</v>
      </c>
      <c r="E81" s="36">
        <v>5.0000000000000001E-3</v>
      </c>
      <c r="F81" s="31">
        <v>0.01</v>
      </c>
      <c r="G81" s="22">
        <v>8.0000000000000002E-3</v>
      </c>
      <c r="H81" s="32">
        <f t="shared" si="14"/>
        <v>7.6666666666666662E-3</v>
      </c>
      <c r="I81" s="18">
        <f t="shared" ref="I81:I103" si="35">H81/0.0778</f>
        <v>9.8543273350471292E-2</v>
      </c>
      <c r="J81" s="19">
        <f t="shared" si="16"/>
        <v>3.2484375000000001</v>
      </c>
      <c r="K81" s="43">
        <f t="shared" ref="K81:K99" si="36">I81/$I$7</f>
        <v>2.2492787638746271E-3</v>
      </c>
      <c r="L81" s="44">
        <f t="shared" ref="L81:L99" si="37">C81*K81</f>
        <v>0.12146105324922987</v>
      </c>
      <c r="M81" s="51">
        <f t="shared" si="22"/>
        <v>3.7614534094386504E-2</v>
      </c>
      <c r="N81" s="44">
        <f t="shared" si="20"/>
        <v>6.0891117323678641E-2</v>
      </c>
      <c r="O81" s="53">
        <f t="shared" si="17"/>
        <v>5.4179932683016399E-4</v>
      </c>
      <c r="P81" s="55">
        <f t="shared" si="18"/>
        <v>1.3267302842339562E-3</v>
      </c>
      <c r="Q81" s="57">
        <f t="shared" si="19"/>
        <v>1.3168047053641219E-3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J81" s="40">
        <f t="shared" si="28"/>
        <v>64</v>
      </c>
      <c r="AK81" s="41">
        <f t="shared" si="29"/>
        <v>4.2844901456726654E-2</v>
      </c>
      <c r="AL81" s="107"/>
      <c r="AM81" s="107"/>
      <c r="AN81" s="29">
        <v>2</v>
      </c>
      <c r="AO81" s="42">
        <f t="shared" si="24"/>
        <v>8.5689802913453308E-2</v>
      </c>
      <c r="AP81" s="109"/>
      <c r="AQ81" s="29"/>
      <c r="AR81" s="40">
        <f t="shared" si="30"/>
        <v>64</v>
      </c>
      <c r="AS81" s="41">
        <f t="shared" si="31"/>
        <v>6.2588626473033107E-2</v>
      </c>
      <c r="AT81" s="107"/>
      <c r="AU81" s="107"/>
      <c r="AV81" s="29">
        <v>2</v>
      </c>
      <c r="AW81" s="42">
        <f t="shared" si="25"/>
        <v>0.12517725294606621</v>
      </c>
      <c r="AX81" s="109"/>
      <c r="AY81" s="29"/>
      <c r="AZ81" s="40">
        <f t="shared" si="32"/>
        <v>64</v>
      </c>
      <c r="BA81" s="41">
        <f t="shared" si="33"/>
        <v>9.779472886411423E-4</v>
      </c>
      <c r="BB81" s="107"/>
      <c r="BC81" s="107"/>
      <c r="BD81" s="29">
        <v>2</v>
      </c>
      <c r="BE81" s="42">
        <f t="shared" si="26"/>
        <v>1.9558945772822846E-3</v>
      </c>
      <c r="BF81" s="109"/>
    </row>
    <row r="82" spans="2:58" x14ac:dyDescent="0.2">
      <c r="B82" s="20">
        <f t="shared" si="21"/>
        <v>65</v>
      </c>
      <c r="C82" s="21">
        <f t="shared" si="34"/>
        <v>55</v>
      </c>
      <c r="D82" s="28">
        <f t="shared" si="27"/>
        <v>3300</v>
      </c>
      <c r="E82" s="36">
        <v>5.0000000000000001E-3</v>
      </c>
      <c r="F82" s="31">
        <v>0.01</v>
      </c>
      <c r="G82" s="22">
        <v>7.0000000000000001E-3</v>
      </c>
      <c r="H82" s="32">
        <f t="shared" ref="H82:H103" si="38">AVERAGE(E82:G82)</f>
        <v>7.3333333333333332E-3</v>
      </c>
      <c r="I82" s="18">
        <f t="shared" si="35"/>
        <v>9.4258783204798635E-2</v>
      </c>
      <c r="J82" s="19">
        <f t="shared" ref="J82:J103" si="39">C82/$J$10</f>
        <v>3.3085937500000004</v>
      </c>
      <c r="K82" s="43">
        <f t="shared" si="36"/>
        <v>2.1514840350105131E-3</v>
      </c>
      <c r="L82" s="44">
        <f t="shared" si="37"/>
        <v>0.11833162192557822</v>
      </c>
      <c r="M82" s="51">
        <f t="shared" si="22"/>
        <v>3.5979119568543619E-2</v>
      </c>
      <c r="N82" s="44">
        <f t="shared" si="20"/>
        <v>5.5871569990084323E-2</v>
      </c>
      <c r="O82" s="53">
        <f t="shared" ref="O82:O103" si="40">(N82-M82)^2</f>
        <v>3.9570958377345493E-4</v>
      </c>
      <c r="P82" s="55">
        <f t="shared" si="18"/>
        <v>1.0540360433470462E-3</v>
      </c>
      <c r="Q82" s="57">
        <f t="shared" ref="Q82:Q101" si="41">(P82-M82)^2</f>
        <v>1.2197614592419567E-3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J82" s="40">
        <f t="shared" si="28"/>
        <v>65</v>
      </c>
      <c r="AK82" s="41">
        <f t="shared" si="29"/>
        <v>3.8560411311053991E-2</v>
      </c>
      <c r="AL82" s="107"/>
      <c r="AM82" s="107"/>
      <c r="AN82" s="29">
        <v>4</v>
      </c>
      <c r="AO82" s="42">
        <f t="shared" si="24"/>
        <v>0.15424164524421596</v>
      </c>
      <c r="AP82" s="109"/>
      <c r="AQ82" s="29"/>
      <c r="AR82" s="40">
        <f t="shared" si="30"/>
        <v>65</v>
      </c>
      <c r="AS82" s="41">
        <f t="shared" si="31"/>
        <v>5.7209916385506827E-2</v>
      </c>
      <c r="AT82" s="107"/>
      <c r="AU82" s="107"/>
      <c r="AV82" s="29">
        <v>4</v>
      </c>
      <c r="AW82" s="42">
        <f t="shared" si="25"/>
        <v>0.22883966554202731</v>
      </c>
      <c r="AX82" s="109"/>
      <c r="AY82" s="29"/>
      <c r="AZ82" s="40">
        <f t="shared" si="32"/>
        <v>65</v>
      </c>
      <c r="BA82" s="41">
        <f t="shared" si="33"/>
        <v>8.8015255977702816E-4</v>
      </c>
      <c r="BB82" s="107"/>
      <c r="BC82" s="107"/>
      <c r="BD82" s="29">
        <v>4</v>
      </c>
      <c r="BE82" s="42">
        <f t="shared" si="26"/>
        <v>3.5206102391081126E-3</v>
      </c>
      <c r="BF82" s="109"/>
    </row>
    <row r="83" spans="2:58" x14ac:dyDescent="0.2">
      <c r="B83" s="20">
        <f t="shared" si="21"/>
        <v>66</v>
      </c>
      <c r="C83" s="21">
        <f t="shared" si="34"/>
        <v>56</v>
      </c>
      <c r="D83" s="28">
        <f t="shared" si="27"/>
        <v>3360</v>
      </c>
      <c r="E83" s="36">
        <v>5.0000000000000001E-3</v>
      </c>
      <c r="F83" s="31">
        <v>0.01</v>
      </c>
      <c r="G83" s="22">
        <v>7.0000000000000001E-3</v>
      </c>
      <c r="H83" s="32">
        <f t="shared" si="38"/>
        <v>7.3333333333333332E-3</v>
      </c>
      <c r="I83" s="18">
        <f t="shared" si="35"/>
        <v>9.4258783204798635E-2</v>
      </c>
      <c r="J83" s="19">
        <f t="shared" si="39"/>
        <v>3.3687500000000004</v>
      </c>
      <c r="K83" s="43">
        <f t="shared" si="36"/>
        <v>2.1514840350105131E-3</v>
      </c>
      <c r="L83" s="44">
        <f t="shared" si="37"/>
        <v>0.12048310596058873</v>
      </c>
      <c r="M83" s="51">
        <f t="shared" ref="M83:M103" si="42">K83*$J$11</f>
        <v>3.5979119568543619E-2</v>
      </c>
      <c r="N83" s="44">
        <f t="shared" ref="N83:N103" si="43">0.5*SQRT($J$12/(PI()))*EXP(-((1-J83)^2*$J$12)/(4*J83))</f>
        <v>5.1249651281375729E-2</v>
      </c>
      <c r="O83" s="53">
        <f t="shared" si="40"/>
        <v>2.3318913879261116E-4</v>
      </c>
      <c r="P83" s="55">
        <f t="shared" ref="P83:P101" si="44">$O$12*($O$12*J83)^($O$12-1)/(FACT($O$12-1))*EXP(-$O$12*J83)</f>
        <v>8.3626634329097714E-4</v>
      </c>
      <c r="Q83" s="57">
        <f t="shared" si="41"/>
        <v>1.2350201328116502E-3</v>
      </c>
      <c r="W83" s="5"/>
      <c r="X83" s="5"/>
      <c r="Y83" s="5"/>
      <c r="Z83" s="5"/>
      <c r="AA83" s="5"/>
      <c r="AB83" s="5"/>
      <c r="AC83" s="5"/>
      <c r="AD83" s="5"/>
      <c r="AE83" s="5"/>
      <c r="AF83" s="5"/>
      <c r="AJ83" s="40">
        <f t="shared" si="28"/>
        <v>66</v>
      </c>
      <c r="AK83" s="41">
        <f t="shared" si="29"/>
        <v>3.4275921165381321E-2</v>
      </c>
      <c r="AL83" s="107"/>
      <c r="AM83" s="107"/>
      <c r="AN83" s="29">
        <v>2</v>
      </c>
      <c r="AO83" s="42">
        <f t="shared" si="24"/>
        <v>6.8551842330762641E-2</v>
      </c>
      <c r="AP83" s="109"/>
      <c r="AQ83" s="29"/>
      <c r="AR83" s="40">
        <f t="shared" si="30"/>
        <v>66</v>
      </c>
      <c r="AS83" s="41">
        <f t="shared" si="31"/>
        <v>5.1635616840252307E-2</v>
      </c>
      <c r="AT83" s="107"/>
      <c r="AU83" s="107"/>
      <c r="AV83" s="29">
        <v>2</v>
      </c>
      <c r="AW83" s="42">
        <f t="shared" si="25"/>
        <v>0.10327123368050461</v>
      </c>
      <c r="AX83" s="109"/>
      <c r="AY83" s="29"/>
      <c r="AZ83" s="40">
        <f t="shared" si="32"/>
        <v>66</v>
      </c>
      <c r="BA83" s="41">
        <f t="shared" si="33"/>
        <v>7.823578309129138E-4</v>
      </c>
      <c r="BB83" s="107"/>
      <c r="BC83" s="107"/>
      <c r="BD83" s="29">
        <v>2</v>
      </c>
      <c r="BE83" s="42">
        <f t="shared" si="26"/>
        <v>1.5647156618258276E-3</v>
      </c>
      <c r="BF83" s="109"/>
    </row>
    <row r="84" spans="2:58" x14ac:dyDescent="0.2">
      <c r="B84" s="20">
        <f t="shared" si="21"/>
        <v>67</v>
      </c>
      <c r="C84" s="21">
        <f t="shared" si="34"/>
        <v>57</v>
      </c>
      <c r="D84" s="28">
        <f t="shared" si="27"/>
        <v>3420</v>
      </c>
      <c r="E84" s="36">
        <v>4.0000000000000001E-3</v>
      </c>
      <c r="F84" s="31">
        <v>8.9999999999999993E-3</v>
      </c>
      <c r="G84" s="22">
        <v>6.0000000000000001E-3</v>
      </c>
      <c r="H84" s="32">
        <f t="shared" si="38"/>
        <v>6.3333333333333332E-3</v>
      </c>
      <c r="I84" s="18">
        <f t="shared" si="35"/>
        <v>8.1405312767780638E-2</v>
      </c>
      <c r="J84" s="19">
        <f t="shared" si="39"/>
        <v>3.4289062500000003</v>
      </c>
      <c r="K84" s="43">
        <f t="shared" si="36"/>
        <v>1.8580998484181703E-3</v>
      </c>
      <c r="L84" s="44">
        <f t="shared" si="37"/>
        <v>0.10591169135983571</v>
      </c>
      <c r="M84" s="51">
        <f t="shared" si="42"/>
        <v>3.107287599101494E-2</v>
      </c>
      <c r="N84" s="44">
        <f t="shared" si="43"/>
        <v>4.6996040185733057E-2</v>
      </c>
      <c r="O84" s="53">
        <f t="shared" si="40"/>
        <v>2.5354715797195303E-4</v>
      </c>
      <c r="P84" s="55">
        <f t="shared" si="44"/>
        <v>6.6262951080501675E-4</v>
      </c>
      <c r="Q84" s="57">
        <f t="shared" si="41"/>
        <v>9.2478309098711995E-4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J84" s="40">
        <f t="shared" si="28"/>
        <v>67</v>
      </c>
      <c r="AK84" s="41">
        <f t="shared" si="29"/>
        <v>2.570694087403599E-2</v>
      </c>
      <c r="AL84" s="107"/>
      <c r="AM84" s="107"/>
      <c r="AN84" s="29">
        <v>4</v>
      </c>
      <c r="AO84" s="42">
        <f t="shared" si="24"/>
        <v>0.10282776349614396</v>
      </c>
      <c r="AP84" s="109"/>
      <c r="AQ84" s="29"/>
      <c r="AR84" s="40">
        <f t="shared" si="30"/>
        <v>67</v>
      </c>
      <c r="AS84" s="41">
        <f t="shared" si="31"/>
        <v>3.9313481003373923E-2</v>
      </c>
      <c r="AT84" s="107"/>
      <c r="AU84" s="107"/>
      <c r="AV84" s="29">
        <v>4</v>
      </c>
      <c r="AW84" s="42">
        <f t="shared" si="25"/>
        <v>0.15725392401349569</v>
      </c>
      <c r="AX84" s="109"/>
      <c r="AY84" s="29"/>
      <c r="AZ84" s="40">
        <f t="shared" si="32"/>
        <v>67</v>
      </c>
      <c r="BA84" s="41">
        <f t="shared" si="33"/>
        <v>5.867683731846854E-4</v>
      </c>
      <c r="BB84" s="107"/>
      <c r="BC84" s="107"/>
      <c r="BD84" s="29">
        <v>4</v>
      </c>
      <c r="BE84" s="42">
        <f t="shared" si="26"/>
        <v>2.3470734927387416E-3</v>
      </c>
      <c r="BF84" s="109"/>
    </row>
    <row r="85" spans="2:58" x14ac:dyDescent="0.2">
      <c r="B85" s="20">
        <f t="shared" si="21"/>
        <v>68</v>
      </c>
      <c r="C85" s="21">
        <f t="shared" si="34"/>
        <v>58</v>
      </c>
      <c r="D85" s="28">
        <f t="shared" si="27"/>
        <v>3480</v>
      </c>
      <c r="E85" s="36">
        <v>4.0000000000000001E-3</v>
      </c>
      <c r="F85" s="31">
        <v>8.9999999999999993E-3</v>
      </c>
      <c r="G85" s="22">
        <v>5.0000000000000001E-3</v>
      </c>
      <c r="H85" s="32">
        <f t="shared" si="38"/>
        <v>5.9999999999999993E-3</v>
      </c>
      <c r="I85" s="18">
        <f t="shared" si="35"/>
        <v>7.7120822622107968E-2</v>
      </c>
      <c r="J85" s="19">
        <f t="shared" si="39"/>
        <v>3.4890625000000002</v>
      </c>
      <c r="K85" s="43">
        <f t="shared" si="36"/>
        <v>1.7603051195540561E-3</v>
      </c>
      <c r="L85" s="44">
        <f t="shared" si="37"/>
        <v>0.10209769693413526</v>
      </c>
      <c r="M85" s="51">
        <f t="shared" si="42"/>
        <v>2.9437461465172048E-2</v>
      </c>
      <c r="N85" s="44">
        <f t="shared" si="43"/>
        <v>4.3083268019733154E-2</v>
      </c>
      <c r="O85" s="53">
        <f t="shared" si="40"/>
        <v>1.8620803652450281E-4</v>
      </c>
      <c r="P85" s="55">
        <f t="shared" si="44"/>
        <v>5.2438892657925157E-4</v>
      </c>
      <c r="Q85" s="57">
        <f t="shared" si="41"/>
        <v>8.3596576362192896E-4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J85" s="40">
        <f t="shared" si="28"/>
        <v>68</v>
      </c>
      <c r="AK85" s="41">
        <f t="shared" si="29"/>
        <v>2.570694087403599E-2</v>
      </c>
      <c r="AL85" s="107"/>
      <c r="AM85" s="107"/>
      <c r="AN85" s="29">
        <v>2</v>
      </c>
      <c r="AO85" s="42">
        <f t="shared" si="24"/>
        <v>5.1413881748071981E-2</v>
      </c>
      <c r="AP85" s="109"/>
      <c r="AQ85" s="29"/>
      <c r="AR85" s="40">
        <f t="shared" si="30"/>
        <v>68</v>
      </c>
      <c r="AS85" s="41">
        <f t="shared" si="31"/>
        <v>3.9900249376558609E-2</v>
      </c>
      <c r="AT85" s="107"/>
      <c r="AU85" s="107"/>
      <c r="AV85" s="29">
        <v>2</v>
      </c>
      <c r="AW85" s="42">
        <f t="shared" si="25"/>
        <v>7.9800498753117219E-2</v>
      </c>
      <c r="AX85" s="109"/>
      <c r="AY85" s="29"/>
      <c r="AZ85" s="40">
        <f t="shared" si="32"/>
        <v>68</v>
      </c>
      <c r="BA85" s="41">
        <f t="shared" si="33"/>
        <v>5.867683731846854E-4</v>
      </c>
      <c r="BB85" s="107"/>
      <c r="BC85" s="107"/>
      <c r="BD85" s="29">
        <v>2</v>
      </c>
      <c r="BE85" s="42">
        <f t="shared" si="26"/>
        <v>1.1735367463693708E-3</v>
      </c>
      <c r="BF85" s="109"/>
    </row>
    <row r="86" spans="2:58" x14ac:dyDescent="0.2">
      <c r="B86" s="20">
        <f t="shared" ref="B86:B99" si="45">B85+1</f>
        <v>69</v>
      </c>
      <c r="C86" s="21">
        <f t="shared" si="34"/>
        <v>59</v>
      </c>
      <c r="D86" s="28">
        <f t="shared" si="27"/>
        <v>3540</v>
      </c>
      <c r="E86" s="36">
        <v>3.0000000000000001E-3</v>
      </c>
      <c r="F86" s="31">
        <v>8.0000000000000002E-3</v>
      </c>
      <c r="G86" s="22">
        <v>5.0000000000000001E-3</v>
      </c>
      <c r="H86" s="32">
        <f t="shared" si="38"/>
        <v>5.3333333333333332E-3</v>
      </c>
      <c r="I86" s="18">
        <f t="shared" si="35"/>
        <v>6.8551842330762641E-2</v>
      </c>
      <c r="J86" s="19">
        <f t="shared" si="39"/>
        <v>3.5492187500000005</v>
      </c>
      <c r="K86" s="43">
        <f t="shared" si="36"/>
        <v>1.5647156618258276E-3</v>
      </c>
      <c r="L86" s="44">
        <f t="shared" si="37"/>
        <v>9.2318224047723829E-2</v>
      </c>
      <c r="M86" s="51">
        <f t="shared" si="42"/>
        <v>2.6166632413486265E-2</v>
      </c>
      <c r="N86" s="44">
        <f t="shared" si="43"/>
        <v>3.948564934170988E-2</v>
      </c>
      <c r="O86" s="53">
        <f t="shared" si="40"/>
        <v>1.7739621193430723E-4</v>
      </c>
      <c r="P86" s="55">
        <f t="shared" si="44"/>
        <v>4.144874770095484E-4</v>
      </c>
      <c r="Q86" s="57">
        <f t="shared" si="41"/>
        <v>6.6317296882930342E-4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J86" s="40">
        <f t="shared" si="28"/>
        <v>69</v>
      </c>
      <c r="AK86" s="41">
        <f t="shared" si="29"/>
        <v>1.2853470437017995E-2</v>
      </c>
      <c r="AL86" s="107"/>
      <c r="AM86" s="107"/>
      <c r="AN86" s="29">
        <v>4</v>
      </c>
      <c r="AO86" s="42">
        <f t="shared" si="24"/>
        <v>5.1413881748071981E-2</v>
      </c>
      <c r="AP86" s="109"/>
      <c r="AQ86" s="29"/>
      <c r="AR86" s="40">
        <f t="shared" si="30"/>
        <v>69</v>
      </c>
      <c r="AS86" s="41">
        <f t="shared" si="31"/>
        <v>2.0243508874871648E-2</v>
      </c>
      <c r="AT86" s="107"/>
      <c r="AU86" s="107"/>
      <c r="AV86" s="29">
        <v>4</v>
      </c>
      <c r="AW86" s="42">
        <f t="shared" si="25"/>
        <v>8.0974035499486591E-2</v>
      </c>
      <c r="AX86" s="109"/>
      <c r="AY86" s="29"/>
      <c r="AZ86" s="40">
        <f t="shared" si="32"/>
        <v>69</v>
      </c>
      <c r="BA86" s="41">
        <f t="shared" si="33"/>
        <v>2.933841865923427E-4</v>
      </c>
      <c r="BB86" s="107"/>
      <c r="BC86" s="107"/>
      <c r="BD86" s="29">
        <v>4</v>
      </c>
      <c r="BE86" s="42">
        <f t="shared" si="26"/>
        <v>1.1735367463693708E-3</v>
      </c>
      <c r="BF86" s="109"/>
    </row>
    <row r="87" spans="2:58" x14ac:dyDescent="0.2">
      <c r="B87" s="20">
        <f t="shared" si="45"/>
        <v>70</v>
      </c>
      <c r="C87" s="21">
        <f t="shared" si="34"/>
        <v>60</v>
      </c>
      <c r="D87" s="28">
        <f t="shared" si="27"/>
        <v>3600</v>
      </c>
      <c r="E87" s="36">
        <v>3.0000000000000001E-3</v>
      </c>
      <c r="F87" s="31">
        <v>8.0000000000000002E-3</v>
      </c>
      <c r="G87" s="22">
        <v>4.0000000000000001E-3</v>
      </c>
      <c r="H87" s="32">
        <f t="shared" si="38"/>
        <v>5.0000000000000001E-3</v>
      </c>
      <c r="I87" s="18">
        <f t="shared" si="35"/>
        <v>6.4267352185089985E-2</v>
      </c>
      <c r="J87" s="19">
        <f t="shared" si="39"/>
        <v>3.6093750000000004</v>
      </c>
      <c r="K87" s="43">
        <f t="shared" si="36"/>
        <v>1.4669209329617136E-3</v>
      </c>
      <c r="L87" s="44">
        <f t="shared" si="37"/>
        <v>8.8015255977702808E-2</v>
      </c>
      <c r="M87" s="51">
        <f t="shared" si="42"/>
        <v>2.4531217887643376E-2</v>
      </c>
      <c r="N87" s="44">
        <f t="shared" si="43"/>
        <v>3.6179206708532613E-2</v>
      </c>
      <c r="O87" s="53">
        <f t="shared" si="40"/>
        <v>1.3567564357156063E-4</v>
      </c>
      <c r="P87" s="55">
        <f t="shared" si="44"/>
        <v>3.2723678778951169E-4</v>
      </c>
      <c r="Q87" s="57">
        <f t="shared" si="41"/>
        <v>5.8583270108208312E-4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J87" s="40">
        <f t="shared" si="28"/>
        <v>70</v>
      </c>
      <c r="AK87" s="41">
        <f t="shared" si="29"/>
        <v>0</v>
      </c>
      <c r="AL87" s="107"/>
      <c r="AM87" s="107"/>
      <c r="AN87" s="29">
        <v>1</v>
      </c>
      <c r="AO87" s="42">
        <f t="shared" si="24"/>
        <v>0</v>
      </c>
      <c r="AP87" s="109"/>
      <c r="AQ87" s="29"/>
      <c r="AR87" s="40">
        <f t="shared" si="30"/>
        <v>70</v>
      </c>
      <c r="AS87" s="41">
        <f t="shared" si="31"/>
        <v>0</v>
      </c>
      <c r="AT87" s="107"/>
      <c r="AU87" s="107"/>
      <c r="AV87" s="29">
        <v>1</v>
      </c>
      <c r="AW87" s="42">
        <f t="shared" si="25"/>
        <v>0</v>
      </c>
      <c r="AX87" s="109"/>
      <c r="AY87" s="29"/>
      <c r="AZ87" s="40">
        <f t="shared" si="32"/>
        <v>70</v>
      </c>
      <c r="BA87" s="41">
        <f t="shared" si="33"/>
        <v>0</v>
      </c>
      <c r="BB87" s="107"/>
      <c r="BC87" s="107"/>
      <c r="BD87" s="29">
        <v>1</v>
      </c>
      <c r="BE87" s="42">
        <f t="shared" si="26"/>
        <v>0</v>
      </c>
      <c r="BF87" s="109"/>
    </row>
    <row r="88" spans="2:58" x14ac:dyDescent="0.2">
      <c r="B88" s="20">
        <f t="shared" si="45"/>
        <v>71</v>
      </c>
      <c r="C88" s="21">
        <f t="shared" si="34"/>
        <v>61</v>
      </c>
      <c r="D88" s="28">
        <f t="shared" si="27"/>
        <v>3660</v>
      </c>
      <c r="E88" s="36">
        <v>3.0000000000000001E-3</v>
      </c>
      <c r="F88" s="31">
        <v>7.0000000000000001E-3</v>
      </c>
      <c r="G88" s="22">
        <v>4.0000000000000001E-3</v>
      </c>
      <c r="H88" s="32">
        <f t="shared" si="38"/>
        <v>4.6666666666666671E-3</v>
      </c>
      <c r="I88" s="18">
        <f t="shared" si="35"/>
        <v>5.9982862039417321E-2</v>
      </c>
      <c r="J88" s="19">
        <f t="shared" si="39"/>
        <v>3.6695312500000004</v>
      </c>
      <c r="K88" s="43">
        <f t="shared" si="36"/>
        <v>1.3691262040975995E-3</v>
      </c>
      <c r="L88" s="44">
        <f t="shared" si="37"/>
        <v>8.3516698449953575E-2</v>
      </c>
      <c r="M88" s="51">
        <f t="shared" si="42"/>
        <v>2.2895803361800488E-2</v>
      </c>
      <c r="N88" s="44">
        <f t="shared" si="43"/>
        <v>3.3141591431860774E-2</v>
      </c>
      <c r="O88" s="53">
        <f t="shared" si="40"/>
        <v>1.0497617317658968E-4</v>
      </c>
      <c r="P88" s="55">
        <f t="shared" si="44"/>
        <v>2.5806101544307051E-4</v>
      </c>
      <c r="Q88" s="57">
        <f t="shared" si="41"/>
        <v>5.1246737854006384E-4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J88" s="40">
        <f t="shared" si="28"/>
        <v>72</v>
      </c>
      <c r="AK88" s="41">
        <f t="shared" si="29"/>
        <v>0</v>
      </c>
      <c r="AL88" s="109">
        <f>COUNT(AJ87:AJ92)-1</f>
        <v>5</v>
      </c>
      <c r="AM88" s="107">
        <f>(AJ92-AJ87)/AL88</f>
        <v>2</v>
      </c>
      <c r="AN88" s="29">
        <v>4</v>
      </c>
      <c r="AO88" s="42">
        <f t="shared" si="24"/>
        <v>0</v>
      </c>
      <c r="AP88" s="107">
        <f>2/3*SUM(AO87:AO92)</f>
        <v>0</v>
      </c>
      <c r="AQ88" s="29"/>
      <c r="AR88" s="40">
        <f t="shared" si="30"/>
        <v>72</v>
      </c>
      <c r="AS88" s="41">
        <f t="shared" si="31"/>
        <v>0</v>
      </c>
      <c r="AT88" s="109">
        <f>COUNT(AR87:AR92)-1</f>
        <v>5</v>
      </c>
      <c r="AU88" s="107">
        <f>(AR92-AR87)/AT88</f>
        <v>2</v>
      </c>
      <c r="AV88" s="29">
        <v>4</v>
      </c>
      <c r="AW88" s="42">
        <f t="shared" si="25"/>
        <v>0</v>
      </c>
      <c r="AX88" s="107">
        <f>2/3*SUM(AW87:AW92)</f>
        <v>0</v>
      </c>
      <c r="AY88" s="29"/>
      <c r="AZ88" s="40">
        <f t="shared" si="32"/>
        <v>72</v>
      </c>
      <c r="BA88" s="41">
        <f t="shared" si="33"/>
        <v>0</v>
      </c>
      <c r="BB88" s="109">
        <f>COUNT(AZ87:AZ92)-1</f>
        <v>5</v>
      </c>
      <c r="BC88" s="107">
        <f>(AZ92-AZ87)/BB88</f>
        <v>2</v>
      </c>
      <c r="BD88" s="29">
        <v>4</v>
      </c>
      <c r="BE88" s="42">
        <f t="shared" si="26"/>
        <v>0</v>
      </c>
      <c r="BF88" s="107">
        <f>2/3*SUM(BE87:BE92)</f>
        <v>0</v>
      </c>
    </row>
    <row r="89" spans="2:58" x14ac:dyDescent="0.2">
      <c r="B89" s="20">
        <f t="shared" si="45"/>
        <v>72</v>
      </c>
      <c r="C89" s="21">
        <f t="shared" si="34"/>
        <v>62</v>
      </c>
      <c r="D89" s="28">
        <f t="shared" si="27"/>
        <v>3720</v>
      </c>
      <c r="E89" s="36">
        <v>2E-3</v>
      </c>
      <c r="F89" s="31">
        <v>7.0000000000000001E-3</v>
      </c>
      <c r="G89" s="22">
        <v>3.0000000000000001E-3</v>
      </c>
      <c r="H89" s="32">
        <f t="shared" si="38"/>
        <v>4.0000000000000001E-3</v>
      </c>
      <c r="I89" s="18">
        <f t="shared" si="35"/>
        <v>5.1413881748071981E-2</v>
      </c>
      <c r="J89" s="19">
        <f t="shared" si="39"/>
        <v>3.7296875000000003</v>
      </c>
      <c r="K89" s="43">
        <f t="shared" si="36"/>
        <v>1.1735367463693708E-3</v>
      </c>
      <c r="L89" s="44">
        <f t="shared" si="37"/>
        <v>7.2759278274900988E-2</v>
      </c>
      <c r="M89" s="51">
        <f t="shared" si="42"/>
        <v>1.9624974310114701E-2</v>
      </c>
      <c r="N89" s="44">
        <f t="shared" si="43"/>
        <v>3.0352002084444538E-2</v>
      </c>
      <c r="O89" s="53">
        <f t="shared" si="40"/>
        <v>1.1506912487124372E-4</v>
      </c>
      <c r="P89" s="55">
        <f t="shared" si="44"/>
        <v>2.0328634447018171E-4</v>
      </c>
      <c r="Q89" s="57">
        <f t="shared" si="41"/>
        <v>3.7720196343486116E-4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J89" s="40">
        <f t="shared" si="28"/>
        <v>74</v>
      </c>
      <c r="AK89" s="41">
        <f t="shared" si="29"/>
        <v>0</v>
      </c>
      <c r="AL89" s="107"/>
      <c r="AM89" s="107"/>
      <c r="AN89" s="29">
        <v>4</v>
      </c>
      <c r="AO89" s="42">
        <f t="shared" si="24"/>
        <v>0</v>
      </c>
      <c r="AP89" s="107"/>
      <c r="AQ89" s="29"/>
      <c r="AR89" s="40">
        <f t="shared" si="30"/>
        <v>74</v>
      </c>
      <c r="AS89" s="41">
        <f t="shared" si="31"/>
        <v>0</v>
      </c>
      <c r="AT89" s="107"/>
      <c r="AU89" s="107"/>
      <c r="AV89" s="29">
        <v>4</v>
      </c>
      <c r="AW89" s="42">
        <f t="shared" si="25"/>
        <v>0</v>
      </c>
      <c r="AX89" s="107"/>
      <c r="AY89" s="29"/>
      <c r="AZ89" s="40">
        <f t="shared" si="32"/>
        <v>74</v>
      </c>
      <c r="BA89" s="41">
        <f t="shared" si="33"/>
        <v>0</v>
      </c>
      <c r="BB89" s="107"/>
      <c r="BC89" s="107"/>
      <c r="BD89" s="29">
        <v>4</v>
      </c>
      <c r="BE89" s="42">
        <f t="shared" si="26"/>
        <v>0</v>
      </c>
      <c r="BF89" s="107"/>
    </row>
    <row r="90" spans="2:58" x14ac:dyDescent="0.2">
      <c r="B90" s="20">
        <f t="shared" si="45"/>
        <v>73</v>
      </c>
      <c r="C90" s="21">
        <f t="shared" si="34"/>
        <v>63</v>
      </c>
      <c r="D90" s="28">
        <f t="shared" si="27"/>
        <v>3780</v>
      </c>
      <c r="E90" s="36">
        <v>2E-3</v>
      </c>
      <c r="F90" s="31">
        <v>7.0000000000000001E-3</v>
      </c>
      <c r="G90" s="22">
        <v>3.0000000000000001E-3</v>
      </c>
      <c r="H90" s="32">
        <f t="shared" si="38"/>
        <v>4.0000000000000001E-3</v>
      </c>
      <c r="I90" s="18">
        <f t="shared" si="35"/>
        <v>5.1413881748071981E-2</v>
      </c>
      <c r="J90" s="19">
        <f t="shared" si="39"/>
        <v>3.7898437500000002</v>
      </c>
      <c r="K90" s="43">
        <f t="shared" si="36"/>
        <v>1.1735367463693708E-3</v>
      </c>
      <c r="L90" s="44">
        <f t="shared" si="37"/>
        <v>7.3932815021270359E-2</v>
      </c>
      <c r="M90" s="51">
        <f t="shared" si="42"/>
        <v>1.9624974310114701E-2</v>
      </c>
      <c r="N90" s="44">
        <f t="shared" si="43"/>
        <v>2.7791102166370051E-2</v>
      </c>
      <c r="O90" s="53">
        <f t="shared" si="40"/>
        <v>6.66856441647096E-5</v>
      </c>
      <c r="P90" s="55">
        <f t="shared" si="44"/>
        <v>1.5996859069503553E-4</v>
      </c>
      <c r="Q90" s="57">
        <f t="shared" si="41"/>
        <v>3.7888644765704033E-4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J90" s="40">
        <f t="shared" si="28"/>
        <v>76</v>
      </c>
      <c r="AK90" s="41">
        <f t="shared" si="29"/>
        <v>0</v>
      </c>
      <c r="AL90" s="107"/>
      <c r="AM90" s="107"/>
      <c r="AN90" s="29">
        <v>4</v>
      </c>
      <c r="AO90" s="42">
        <f t="shared" si="24"/>
        <v>0</v>
      </c>
      <c r="AP90" s="107"/>
      <c r="AQ90" s="29"/>
      <c r="AR90" s="40">
        <f t="shared" si="30"/>
        <v>76</v>
      </c>
      <c r="AS90" s="41">
        <f t="shared" si="31"/>
        <v>0</v>
      </c>
      <c r="AT90" s="107"/>
      <c r="AU90" s="107"/>
      <c r="AV90" s="29">
        <v>4</v>
      </c>
      <c r="AW90" s="42">
        <f t="shared" si="25"/>
        <v>0</v>
      </c>
      <c r="AX90" s="107"/>
      <c r="AY90" s="29"/>
      <c r="AZ90" s="40">
        <f t="shared" si="32"/>
        <v>76</v>
      </c>
      <c r="BA90" s="41">
        <f t="shared" si="33"/>
        <v>0</v>
      </c>
      <c r="BB90" s="107"/>
      <c r="BC90" s="107"/>
      <c r="BD90" s="29">
        <v>4</v>
      </c>
      <c r="BE90" s="42">
        <f t="shared" si="26"/>
        <v>0</v>
      </c>
      <c r="BF90" s="107"/>
    </row>
    <row r="91" spans="2:58" x14ac:dyDescent="0.2">
      <c r="B91" s="20">
        <f t="shared" si="45"/>
        <v>74</v>
      </c>
      <c r="C91" s="21">
        <f t="shared" si="34"/>
        <v>64</v>
      </c>
      <c r="D91" s="28">
        <f t="shared" si="27"/>
        <v>3840</v>
      </c>
      <c r="E91" s="36">
        <v>2E-3</v>
      </c>
      <c r="F91" s="31">
        <v>6.0000000000000001E-3</v>
      </c>
      <c r="G91" s="22">
        <v>2E-3</v>
      </c>
      <c r="H91" s="32">
        <f t="shared" si="38"/>
        <v>3.3333333333333335E-3</v>
      </c>
      <c r="I91" s="18">
        <f t="shared" si="35"/>
        <v>4.2844901456726654E-2</v>
      </c>
      <c r="J91" s="19">
        <f t="shared" si="39"/>
        <v>3.8500000000000005</v>
      </c>
      <c r="K91" s="43">
        <f t="shared" si="36"/>
        <v>9.779472886411423E-4</v>
      </c>
      <c r="L91" s="44">
        <f t="shared" si="37"/>
        <v>6.2588626473033107E-2</v>
      </c>
      <c r="M91" s="51">
        <f t="shared" si="42"/>
        <v>1.6354145258428918E-2</v>
      </c>
      <c r="N91" s="44">
        <f t="shared" si="43"/>
        <v>2.5440938055647934E-2</v>
      </c>
      <c r="O91" s="53">
        <f t="shared" si="40"/>
        <v>8.2569803339591397E-5</v>
      </c>
      <c r="P91" s="55">
        <f t="shared" si="44"/>
        <v>1.2575243571935301E-4</v>
      </c>
      <c r="Q91" s="57">
        <f t="shared" si="41"/>
        <v>2.6336073360817131E-4</v>
      </c>
      <c r="W91" s="5"/>
      <c r="X91" s="5"/>
      <c r="Y91" s="5"/>
      <c r="Z91" s="5"/>
      <c r="AA91" s="5"/>
      <c r="AB91" s="5"/>
      <c r="AC91" s="5"/>
      <c r="AD91" s="5"/>
      <c r="AE91" s="5"/>
      <c r="AF91" s="5"/>
      <c r="AJ91" s="40">
        <f t="shared" si="28"/>
        <v>78</v>
      </c>
      <c r="AK91" s="41">
        <f t="shared" si="29"/>
        <v>0</v>
      </c>
      <c r="AL91" s="107"/>
      <c r="AM91" s="107"/>
      <c r="AN91" s="29">
        <v>4</v>
      </c>
      <c r="AO91" s="42">
        <f t="shared" si="24"/>
        <v>0</v>
      </c>
      <c r="AP91" s="107"/>
      <c r="AQ91" s="29"/>
      <c r="AR91" s="40">
        <f t="shared" si="30"/>
        <v>78</v>
      </c>
      <c r="AS91" s="41">
        <f t="shared" si="31"/>
        <v>0</v>
      </c>
      <c r="AT91" s="107"/>
      <c r="AU91" s="107"/>
      <c r="AV91" s="29">
        <v>4</v>
      </c>
      <c r="AW91" s="42">
        <f t="shared" si="25"/>
        <v>0</v>
      </c>
      <c r="AX91" s="107"/>
      <c r="AY91" s="29"/>
      <c r="AZ91" s="40">
        <f t="shared" si="32"/>
        <v>78</v>
      </c>
      <c r="BA91" s="41">
        <f t="shared" si="33"/>
        <v>0</v>
      </c>
      <c r="BB91" s="107"/>
      <c r="BC91" s="107"/>
      <c r="BD91" s="29">
        <v>4</v>
      </c>
      <c r="BE91" s="42">
        <f t="shared" si="26"/>
        <v>0</v>
      </c>
      <c r="BF91" s="107"/>
    </row>
    <row r="92" spans="2:58" x14ac:dyDescent="0.2">
      <c r="B92" s="20">
        <f t="shared" si="45"/>
        <v>75</v>
      </c>
      <c r="C92" s="21">
        <f t="shared" si="34"/>
        <v>65</v>
      </c>
      <c r="D92" s="28">
        <f t="shared" si="27"/>
        <v>3900</v>
      </c>
      <c r="E92" s="36">
        <v>1E-3</v>
      </c>
      <c r="F92" s="31">
        <v>6.0000000000000001E-3</v>
      </c>
      <c r="G92" s="22">
        <v>2E-3</v>
      </c>
      <c r="H92" s="32">
        <f t="shared" si="38"/>
        <v>3.0000000000000005E-3</v>
      </c>
      <c r="I92" s="18">
        <f t="shared" si="35"/>
        <v>3.8560411311053991E-2</v>
      </c>
      <c r="J92" s="19">
        <f t="shared" si="39"/>
        <v>3.9101562500000004</v>
      </c>
      <c r="K92" s="43">
        <f t="shared" si="36"/>
        <v>8.8015255977702816E-4</v>
      </c>
      <c r="L92" s="44">
        <f t="shared" si="37"/>
        <v>5.7209916385506827E-2</v>
      </c>
      <c r="M92" s="51">
        <f t="shared" si="42"/>
        <v>1.4718730732586026E-2</v>
      </c>
      <c r="N92" s="44">
        <f t="shared" si="43"/>
        <v>2.3284858128941172E-2</v>
      </c>
      <c r="O92" s="53">
        <f t="shared" si="40"/>
        <v>7.3378538570586201E-5</v>
      </c>
      <c r="P92" s="55">
        <f t="shared" si="44"/>
        <v>9.8756811850594158E-5</v>
      </c>
      <c r="Q92" s="57">
        <f t="shared" si="41"/>
        <v>2.1374363744298416E-4</v>
      </c>
      <c r="W92" s="5"/>
      <c r="X92" s="5"/>
      <c r="Y92" s="5"/>
      <c r="Z92" s="5"/>
      <c r="AA92" s="5"/>
      <c r="AB92" s="5"/>
      <c r="AC92" s="5"/>
      <c r="AD92" s="5"/>
      <c r="AE92" s="5"/>
      <c r="AF92" s="5"/>
      <c r="AJ92" s="40">
        <f>C102</f>
        <v>80</v>
      </c>
      <c r="AK92" s="41">
        <f>I102</f>
        <v>0</v>
      </c>
      <c r="AL92" s="107"/>
      <c r="AM92" s="107"/>
      <c r="AN92" s="29">
        <v>1</v>
      </c>
      <c r="AO92" s="42">
        <f t="shared" si="24"/>
        <v>0</v>
      </c>
      <c r="AP92" s="107"/>
      <c r="AQ92" s="29"/>
      <c r="AR92" s="40">
        <f>C102</f>
        <v>80</v>
      </c>
      <c r="AS92" s="41">
        <f>L102</f>
        <v>0</v>
      </c>
      <c r="AT92" s="107"/>
      <c r="AU92" s="107"/>
      <c r="AV92" s="29">
        <v>1</v>
      </c>
      <c r="AW92" s="42">
        <f t="shared" si="25"/>
        <v>0</v>
      </c>
      <c r="AX92" s="107"/>
      <c r="AY92" s="29"/>
      <c r="AZ92" s="40">
        <f>C102</f>
        <v>80</v>
      </c>
      <c r="BA92" s="41">
        <f>K102</f>
        <v>0</v>
      </c>
      <c r="BB92" s="107"/>
      <c r="BC92" s="107"/>
      <c r="BD92" s="29">
        <v>1</v>
      </c>
      <c r="BE92" s="42">
        <f t="shared" si="26"/>
        <v>0</v>
      </c>
      <c r="BF92" s="107"/>
    </row>
    <row r="93" spans="2:58" x14ac:dyDescent="0.2">
      <c r="B93" s="20">
        <f t="shared" si="45"/>
        <v>76</v>
      </c>
      <c r="C93" s="21">
        <f t="shared" si="34"/>
        <v>66</v>
      </c>
      <c r="D93" s="28">
        <f t="shared" si="27"/>
        <v>3960</v>
      </c>
      <c r="E93" s="36">
        <v>1E-3</v>
      </c>
      <c r="F93" s="31">
        <v>5.0000000000000001E-3</v>
      </c>
      <c r="G93" s="22">
        <v>2E-3</v>
      </c>
      <c r="H93" s="32">
        <f t="shared" si="38"/>
        <v>2.6666666666666666E-3</v>
      </c>
      <c r="I93" s="18">
        <f t="shared" si="35"/>
        <v>3.4275921165381321E-2</v>
      </c>
      <c r="J93" s="19">
        <f t="shared" si="39"/>
        <v>3.9703125000000004</v>
      </c>
      <c r="K93" s="43">
        <f t="shared" si="36"/>
        <v>7.823578309129138E-4</v>
      </c>
      <c r="L93" s="44">
        <f t="shared" si="37"/>
        <v>5.1635616840252307E-2</v>
      </c>
      <c r="M93" s="51">
        <f t="shared" si="42"/>
        <v>1.3083316206743132E-2</v>
      </c>
      <c r="N93" s="44">
        <f t="shared" si="43"/>
        <v>2.1307433739437543E-2</v>
      </c>
      <c r="O93" s="53">
        <f t="shared" si="40"/>
        <v>6.7636109191571598E-5</v>
      </c>
      <c r="P93" s="55">
        <f t="shared" si="44"/>
        <v>7.748182603235722E-5</v>
      </c>
      <c r="Q93" s="57">
        <f t="shared" si="41"/>
        <v>1.6915172793847841E-4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O93" t="s">
        <v>0</v>
      </c>
      <c r="AP93" s="11">
        <f>AP88+AP7+AP28</f>
        <v>43.811053984575835</v>
      </c>
      <c r="AW93" t="s">
        <v>0</v>
      </c>
      <c r="AX93" s="11">
        <f>AX88+AX7+AX28</f>
        <v>16.722931234006488</v>
      </c>
      <c r="AY93" s="29"/>
      <c r="BE93" t="s">
        <v>0</v>
      </c>
      <c r="BF93" s="11">
        <f>BF88+BF7+BF28</f>
        <v>0.99999999999999978</v>
      </c>
    </row>
    <row r="94" spans="2:58" x14ac:dyDescent="0.2">
      <c r="B94" s="20">
        <f t="shared" si="45"/>
        <v>77</v>
      </c>
      <c r="C94" s="21">
        <f t="shared" si="34"/>
        <v>67</v>
      </c>
      <c r="D94" s="28">
        <f t="shared" si="27"/>
        <v>4020</v>
      </c>
      <c r="E94" s="36">
        <v>1E-3</v>
      </c>
      <c r="F94" s="31">
        <v>4.0000000000000001E-3</v>
      </c>
      <c r="G94" s="22">
        <v>1E-3</v>
      </c>
      <c r="H94" s="32">
        <f t="shared" si="38"/>
        <v>2E-3</v>
      </c>
      <c r="I94" s="18">
        <f t="shared" si="35"/>
        <v>2.570694087403599E-2</v>
      </c>
      <c r="J94" s="19">
        <f t="shared" si="39"/>
        <v>4.0304687500000007</v>
      </c>
      <c r="K94" s="43">
        <f t="shared" si="36"/>
        <v>5.867683731846854E-4</v>
      </c>
      <c r="L94" s="44">
        <f t="shared" si="37"/>
        <v>3.9313481003373923E-2</v>
      </c>
      <c r="M94" s="51">
        <f t="shared" si="42"/>
        <v>9.8124871550573506E-3</v>
      </c>
      <c r="N94" s="44">
        <f t="shared" si="43"/>
        <v>1.9494382573831646E-2</v>
      </c>
      <c r="O94" s="53">
        <f t="shared" si="40"/>
        <v>9.3739098900082695E-5</v>
      </c>
      <c r="P94" s="55">
        <f t="shared" si="44"/>
        <v>6.0733363288605642E-5</v>
      </c>
      <c r="Q94" s="57">
        <f t="shared" si="41"/>
        <v>9.5096702015276083E-5</v>
      </c>
      <c r="W94" s="5"/>
      <c r="X94" s="5"/>
      <c r="Y94" s="5"/>
      <c r="Z94" s="5"/>
      <c r="AA94" s="5"/>
      <c r="AB94" s="5"/>
      <c r="AC94" s="5"/>
      <c r="AD94" s="5"/>
      <c r="AE94" s="5"/>
      <c r="AF94" s="5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</row>
    <row r="95" spans="2:58" x14ac:dyDescent="0.2">
      <c r="B95" s="20">
        <f t="shared" si="45"/>
        <v>78</v>
      </c>
      <c r="C95" s="21">
        <f t="shared" si="34"/>
        <v>68</v>
      </c>
      <c r="D95" s="28">
        <f t="shared" si="27"/>
        <v>4080</v>
      </c>
      <c r="E95" s="36">
        <v>1E-3</v>
      </c>
      <c r="F95" s="31">
        <v>4.0000000000000001E-3</v>
      </c>
      <c r="G95" s="22">
        <v>1E-3</v>
      </c>
      <c r="H95" s="32">
        <f t="shared" si="38"/>
        <v>2E-3</v>
      </c>
      <c r="I95" s="18">
        <f t="shared" si="35"/>
        <v>2.570694087403599E-2</v>
      </c>
      <c r="J95" s="19">
        <f t="shared" si="39"/>
        <v>4.0906250000000002</v>
      </c>
      <c r="K95" s="43">
        <f t="shared" si="36"/>
        <v>5.867683731846854E-4</v>
      </c>
      <c r="L95" s="44">
        <f t="shared" si="37"/>
        <v>3.9900249376558609E-2</v>
      </c>
      <c r="M95" s="51">
        <f t="shared" si="42"/>
        <v>9.8124871550573506E-3</v>
      </c>
      <c r="N95" s="44">
        <f t="shared" si="43"/>
        <v>1.783249477390992E-2</v>
      </c>
      <c r="O95" s="53">
        <f t="shared" si="40"/>
        <v>6.4320522206453258E-5</v>
      </c>
      <c r="P95" s="55">
        <f t="shared" si="44"/>
        <v>4.7562155156799819E-5</v>
      </c>
      <c r="Q95" s="57">
        <f t="shared" si="41"/>
        <v>9.5353760253682768E-5</v>
      </c>
      <c r="W95" s="5"/>
      <c r="X95" s="5"/>
      <c r="Y95" s="5"/>
      <c r="Z95" s="5"/>
      <c r="AA95" s="5"/>
      <c r="AB95" s="5"/>
      <c r="AC95" s="5"/>
      <c r="AD95" s="5"/>
      <c r="AE95" s="5"/>
      <c r="AF95" s="5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</row>
    <row r="96" spans="2:58" x14ac:dyDescent="0.2">
      <c r="B96" s="20">
        <f t="shared" si="45"/>
        <v>79</v>
      </c>
      <c r="C96" s="21">
        <f t="shared" si="34"/>
        <v>69</v>
      </c>
      <c r="D96" s="28">
        <f t="shared" si="27"/>
        <v>4140</v>
      </c>
      <c r="E96" s="36">
        <v>1E-3</v>
      </c>
      <c r="F96" s="31">
        <v>1E-3</v>
      </c>
      <c r="G96" s="22">
        <v>1E-3</v>
      </c>
      <c r="H96" s="32">
        <f t="shared" si="38"/>
        <v>1E-3</v>
      </c>
      <c r="I96" s="18">
        <f t="shared" si="35"/>
        <v>1.2853470437017995E-2</v>
      </c>
      <c r="J96" s="19">
        <f t="shared" si="39"/>
        <v>4.1507812500000005</v>
      </c>
      <c r="K96" s="43">
        <f t="shared" si="36"/>
        <v>2.933841865923427E-4</v>
      </c>
      <c r="L96" s="44">
        <f t="shared" si="37"/>
        <v>2.0243508874871648E-2</v>
      </c>
      <c r="M96" s="51">
        <f t="shared" si="42"/>
        <v>4.9062435775286753E-3</v>
      </c>
      <c r="N96" s="44">
        <f t="shared" si="43"/>
        <v>1.6309562095907091E-2</v>
      </c>
      <c r="O96" s="53">
        <f t="shared" si="40"/>
        <v>1.3003567323159211E-4</v>
      </c>
      <c r="P96" s="55">
        <f t="shared" si="44"/>
        <v>3.7214647570503358E-5</v>
      </c>
      <c r="Q96" s="57">
        <f t="shared" si="41"/>
        <v>2.3707442720769623E-5</v>
      </c>
      <c r="W96" s="5"/>
      <c r="X96" s="5"/>
      <c r="Y96" s="5"/>
      <c r="Z96" s="5"/>
      <c r="AA96" s="5"/>
      <c r="AB96" s="5"/>
      <c r="AC96" s="5"/>
      <c r="AD96" s="5"/>
      <c r="AE96" s="5"/>
      <c r="AF96" s="5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</row>
    <row r="97" spans="2:58" x14ac:dyDescent="0.2">
      <c r="B97" s="20">
        <f t="shared" si="45"/>
        <v>80</v>
      </c>
      <c r="C97" s="21">
        <f t="shared" si="34"/>
        <v>70</v>
      </c>
      <c r="D97" s="28">
        <f t="shared" si="27"/>
        <v>4200</v>
      </c>
      <c r="E97" s="36">
        <v>0</v>
      </c>
      <c r="F97" s="31">
        <v>0</v>
      </c>
      <c r="G97" s="22">
        <v>0</v>
      </c>
      <c r="H97" s="32">
        <f t="shared" si="38"/>
        <v>0</v>
      </c>
      <c r="I97" s="18">
        <f t="shared" si="35"/>
        <v>0</v>
      </c>
      <c r="J97" s="19">
        <f t="shared" si="39"/>
        <v>4.2109375</v>
      </c>
      <c r="K97" s="43">
        <f t="shared" si="36"/>
        <v>0</v>
      </c>
      <c r="L97" s="44">
        <f t="shared" si="37"/>
        <v>0</v>
      </c>
      <c r="M97" s="51">
        <f t="shared" si="42"/>
        <v>0</v>
      </c>
      <c r="N97" s="44">
        <f t="shared" si="43"/>
        <v>1.4914310288849949E-2</v>
      </c>
      <c r="O97" s="53">
        <f t="shared" si="40"/>
        <v>2.2243665139209546E-4</v>
      </c>
      <c r="P97" s="55">
        <f t="shared" si="44"/>
        <v>2.9093466819503921E-5</v>
      </c>
      <c r="Q97" s="57">
        <f t="shared" si="41"/>
        <v>8.4642981157757562E-10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</row>
    <row r="98" spans="2:58" x14ac:dyDescent="0.2">
      <c r="B98" s="20">
        <f t="shared" si="45"/>
        <v>81</v>
      </c>
      <c r="C98" s="21">
        <f t="shared" si="34"/>
        <v>72</v>
      </c>
      <c r="D98" s="28">
        <f t="shared" ref="D98:D103" si="46">D97+120</f>
        <v>4320</v>
      </c>
      <c r="E98" s="36">
        <v>0</v>
      </c>
      <c r="F98" s="31">
        <v>0</v>
      </c>
      <c r="G98" s="22">
        <v>0</v>
      </c>
      <c r="H98" s="32">
        <f t="shared" si="38"/>
        <v>0</v>
      </c>
      <c r="I98" s="18">
        <f t="shared" si="35"/>
        <v>0</v>
      </c>
      <c r="J98" s="19">
        <f t="shared" si="39"/>
        <v>4.3312500000000007</v>
      </c>
      <c r="K98" s="43">
        <f t="shared" si="36"/>
        <v>0</v>
      </c>
      <c r="L98" s="44">
        <f t="shared" si="37"/>
        <v>0</v>
      </c>
      <c r="M98" s="51">
        <f t="shared" si="42"/>
        <v>0</v>
      </c>
      <c r="N98" s="44">
        <f t="shared" si="43"/>
        <v>1.2466039841601382E-2</v>
      </c>
      <c r="O98" s="53">
        <f t="shared" si="40"/>
        <v>1.5540214933239301E-4</v>
      </c>
      <c r="P98" s="55">
        <f t="shared" si="44"/>
        <v>1.7737311149295561E-5</v>
      </c>
      <c r="Q98" s="57">
        <f t="shared" si="41"/>
        <v>3.1461220680692462E-10</v>
      </c>
      <c r="W98" s="5"/>
      <c r="X98" s="5"/>
      <c r="Y98" s="5"/>
      <c r="Z98" s="5"/>
      <c r="AA98" s="5"/>
      <c r="AB98" s="5"/>
      <c r="AC98" s="5"/>
      <c r="AD98" s="5"/>
      <c r="AE98" s="5"/>
      <c r="AF98" s="5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2:58" x14ac:dyDescent="0.2">
      <c r="B99" s="20">
        <f t="shared" si="45"/>
        <v>82</v>
      </c>
      <c r="C99" s="21">
        <f t="shared" si="34"/>
        <v>74</v>
      </c>
      <c r="D99" s="28">
        <f t="shared" si="46"/>
        <v>4440</v>
      </c>
      <c r="E99" s="36">
        <v>0</v>
      </c>
      <c r="F99" s="31">
        <v>0</v>
      </c>
      <c r="G99" s="22">
        <v>0</v>
      </c>
      <c r="H99" s="32">
        <f t="shared" si="38"/>
        <v>0</v>
      </c>
      <c r="I99" s="18">
        <f t="shared" si="35"/>
        <v>0</v>
      </c>
      <c r="J99" s="19">
        <f t="shared" si="39"/>
        <v>4.4515625000000005</v>
      </c>
      <c r="K99" s="43">
        <f t="shared" si="36"/>
        <v>0</v>
      </c>
      <c r="L99" s="44">
        <f t="shared" si="37"/>
        <v>0</v>
      </c>
      <c r="M99" s="51">
        <f t="shared" si="42"/>
        <v>0</v>
      </c>
      <c r="N99" s="44">
        <f t="shared" si="43"/>
        <v>1.0413810252999018E-2</v>
      </c>
      <c r="O99" s="53">
        <f t="shared" si="40"/>
        <v>1.0844744398546748E-4</v>
      </c>
      <c r="P99" s="55">
        <f t="shared" si="44"/>
        <v>1.0779967752927138E-5</v>
      </c>
      <c r="Q99" s="57">
        <f t="shared" si="41"/>
        <v>1.1620770475414896E-10</v>
      </c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2:58" x14ac:dyDescent="0.2">
      <c r="B100" s="20">
        <f>B99+1</f>
        <v>83</v>
      </c>
      <c r="C100" s="21">
        <f t="shared" si="34"/>
        <v>76</v>
      </c>
      <c r="D100" s="28">
        <f t="shared" si="46"/>
        <v>4560</v>
      </c>
      <c r="E100" s="36">
        <v>0</v>
      </c>
      <c r="F100" s="31">
        <v>0</v>
      </c>
      <c r="G100" s="22">
        <v>0</v>
      </c>
      <c r="H100" s="32">
        <f t="shared" si="38"/>
        <v>0</v>
      </c>
      <c r="I100" s="18">
        <f t="shared" si="35"/>
        <v>0</v>
      </c>
      <c r="J100" s="19">
        <f t="shared" si="39"/>
        <v>4.5718750000000004</v>
      </c>
      <c r="K100" s="43">
        <f>I100/$I$7</f>
        <v>0</v>
      </c>
      <c r="L100" s="44">
        <f>C100*K100</f>
        <v>0</v>
      </c>
      <c r="M100" s="51">
        <f t="shared" si="42"/>
        <v>0</v>
      </c>
      <c r="N100" s="44">
        <f t="shared" si="43"/>
        <v>8.6949262204386035E-3</v>
      </c>
      <c r="O100" s="53">
        <f t="shared" si="40"/>
        <v>7.5601741978870743E-5</v>
      </c>
      <c r="P100" s="55">
        <f t="shared" si="44"/>
        <v>6.5321657178038935E-6</v>
      </c>
      <c r="Q100" s="57">
        <f t="shared" si="41"/>
        <v>4.2669188964852453E-11</v>
      </c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2:58" x14ac:dyDescent="0.2">
      <c r="B101" s="20">
        <f>B100+1</f>
        <v>84</v>
      </c>
      <c r="C101" s="21">
        <f t="shared" si="34"/>
        <v>78</v>
      </c>
      <c r="D101" s="28">
        <f t="shared" si="46"/>
        <v>4680</v>
      </c>
      <c r="E101" s="36">
        <v>0</v>
      </c>
      <c r="F101" s="31">
        <v>0</v>
      </c>
      <c r="G101" s="22">
        <v>0</v>
      </c>
      <c r="H101" s="32">
        <f t="shared" si="38"/>
        <v>0</v>
      </c>
      <c r="I101" s="18">
        <f t="shared" si="35"/>
        <v>0</v>
      </c>
      <c r="J101" s="19">
        <f t="shared" si="39"/>
        <v>4.6921875000000002</v>
      </c>
      <c r="K101" s="43">
        <f>I101/$I$7</f>
        <v>0</v>
      </c>
      <c r="L101" s="44">
        <f>C101*K101</f>
        <v>0</v>
      </c>
      <c r="M101" s="51">
        <f t="shared" si="42"/>
        <v>0</v>
      </c>
      <c r="N101" s="44">
        <f t="shared" si="43"/>
        <v>7.2562883788937476E-3</v>
      </c>
      <c r="O101" s="53">
        <f t="shared" si="40"/>
        <v>5.2653721037668454E-5</v>
      </c>
      <c r="P101" s="55">
        <f t="shared" si="44"/>
        <v>3.947062499388697E-6</v>
      </c>
      <c r="Q101" s="57">
        <f t="shared" si="41"/>
        <v>1.5579302374080548E-11</v>
      </c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2:58" ht="15.75" thickBot="1" x14ac:dyDescent="0.25">
      <c r="B102" s="20">
        <f>B101+1</f>
        <v>85</v>
      </c>
      <c r="C102" s="21">
        <f t="shared" si="34"/>
        <v>80</v>
      </c>
      <c r="D102" s="28">
        <f t="shared" si="46"/>
        <v>4800</v>
      </c>
      <c r="E102" s="37">
        <v>0</v>
      </c>
      <c r="F102" s="38">
        <v>0</v>
      </c>
      <c r="G102" s="39">
        <v>0</v>
      </c>
      <c r="H102" s="32">
        <f t="shared" si="38"/>
        <v>0</v>
      </c>
      <c r="I102" s="18">
        <f t="shared" si="35"/>
        <v>0</v>
      </c>
      <c r="J102" s="19">
        <f t="shared" si="39"/>
        <v>4.8125000000000009</v>
      </c>
      <c r="K102" s="43">
        <f>I102/$I$7</f>
        <v>0</v>
      </c>
      <c r="L102" s="45">
        <f>C102*K102</f>
        <v>0</v>
      </c>
      <c r="M102" s="52">
        <f t="shared" si="42"/>
        <v>0</v>
      </c>
      <c r="N102" s="44">
        <f t="shared" si="43"/>
        <v>6.0530063500352973E-3</v>
      </c>
      <c r="O102" s="54">
        <f t="shared" si="40"/>
        <v>3.6638885873567635E-5</v>
      </c>
      <c r="P102" s="55">
        <f>$O$12*($O$12*J102)^($O$12-1)/(FACT($O$12-1))*EXP(-$O$12*J102)</f>
        <v>2.3786460346930363E-6</v>
      </c>
      <c r="Q102" s="58">
        <f>(P102-M102)^2</f>
        <v>5.6579569583609055E-12</v>
      </c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2:58" ht="15.75" thickBot="1" x14ac:dyDescent="0.25">
      <c r="B103" s="49">
        <v>86</v>
      </c>
      <c r="C103" s="21">
        <v>82</v>
      </c>
      <c r="D103" s="28">
        <f t="shared" si="46"/>
        <v>4920</v>
      </c>
      <c r="E103" s="37">
        <v>0</v>
      </c>
      <c r="F103" s="38">
        <v>0</v>
      </c>
      <c r="G103" s="39">
        <v>0</v>
      </c>
      <c r="H103" s="32">
        <f t="shared" si="38"/>
        <v>0</v>
      </c>
      <c r="I103" s="18">
        <f t="shared" si="35"/>
        <v>0</v>
      </c>
      <c r="J103" s="19">
        <f t="shared" si="39"/>
        <v>4.9328125000000007</v>
      </c>
      <c r="K103" s="43">
        <f>I103/$I$7</f>
        <v>0</v>
      </c>
      <c r="L103" s="45">
        <f>C103*K103</f>
        <v>0</v>
      </c>
      <c r="M103" s="52">
        <f t="shared" si="42"/>
        <v>0</v>
      </c>
      <c r="N103" s="44">
        <f t="shared" si="43"/>
        <v>5.0471909886617584E-3</v>
      </c>
      <c r="O103" s="54">
        <f t="shared" si="40"/>
        <v>2.547413687602846E-5</v>
      </c>
      <c r="P103" s="55">
        <f>$O$12*($O$12*J103)^($O$12-1)/(FACT($O$12-1))*EXP(-$O$12*J103)</f>
        <v>1.4298220335269958E-6</v>
      </c>
      <c r="Q103" s="58">
        <f>(P103-M103)^2</f>
        <v>2.0443910475592733E-12</v>
      </c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</row>
    <row r="104" spans="2:58" x14ac:dyDescent="0.2">
      <c r="B104" s="23"/>
      <c r="C104" s="13"/>
      <c r="D104" s="24"/>
      <c r="E104" s="24"/>
      <c r="F104" s="24"/>
      <c r="G104" s="24"/>
      <c r="H104" s="25"/>
      <c r="N104" s="11"/>
      <c r="O104" s="47">
        <f>SUM(O17:O102)</f>
        <v>10.316137735513101</v>
      </c>
      <c r="P104" s="13"/>
      <c r="Q104" s="11">
        <f>SUM(Q17:Q102)</f>
        <v>4.4230877639856043</v>
      </c>
    </row>
    <row r="105" spans="2:58" x14ac:dyDescent="0.2">
      <c r="B105" s="23"/>
      <c r="C105" s="13"/>
      <c r="D105" s="24"/>
      <c r="E105" s="24"/>
      <c r="F105" s="24"/>
      <c r="G105" s="24"/>
      <c r="H105" s="25"/>
    </row>
    <row r="106" spans="2:58" x14ac:dyDescent="0.2">
      <c r="B106" s="23"/>
      <c r="C106" s="13"/>
      <c r="D106" s="24"/>
      <c r="E106" s="24"/>
      <c r="F106" s="24"/>
      <c r="G106" s="24"/>
      <c r="H106" s="25"/>
    </row>
    <row r="107" spans="2:58" x14ac:dyDescent="0.2">
      <c r="B107" s="23"/>
      <c r="C107" s="13"/>
      <c r="D107" s="24"/>
      <c r="E107" s="24"/>
      <c r="F107" s="24"/>
      <c r="G107" s="24"/>
      <c r="H107" s="25"/>
    </row>
    <row r="108" spans="2:58" x14ac:dyDescent="0.2">
      <c r="B108" s="23"/>
      <c r="C108" s="13"/>
      <c r="D108" s="24"/>
      <c r="E108" s="24"/>
      <c r="F108" s="24"/>
      <c r="G108" s="24"/>
      <c r="H108" s="25"/>
    </row>
    <row r="109" spans="2:58" x14ac:dyDescent="0.2">
      <c r="B109" s="23"/>
      <c r="C109" s="13"/>
      <c r="D109" s="24"/>
      <c r="E109" s="24"/>
      <c r="F109" s="24"/>
      <c r="G109" s="24"/>
      <c r="H109" s="25"/>
    </row>
    <row r="110" spans="2:58" x14ac:dyDescent="0.2">
      <c r="B110" s="23"/>
      <c r="C110" s="13"/>
      <c r="D110" s="24"/>
      <c r="E110" s="24"/>
      <c r="F110" s="24"/>
      <c r="G110" s="24"/>
      <c r="H110" s="25"/>
    </row>
    <row r="111" spans="2:58" x14ac:dyDescent="0.2">
      <c r="B111" s="23"/>
      <c r="C111" s="13"/>
      <c r="D111" s="24"/>
      <c r="E111" s="24"/>
      <c r="F111" s="24"/>
      <c r="G111" s="24"/>
      <c r="H111" s="25"/>
    </row>
    <row r="112" spans="2:58" x14ac:dyDescent="0.2">
      <c r="B112" s="23"/>
      <c r="C112" s="13"/>
      <c r="D112" s="24"/>
      <c r="E112" s="24"/>
      <c r="F112" s="24"/>
      <c r="G112" s="24"/>
      <c r="H112" s="25"/>
    </row>
    <row r="113" spans="2:8" x14ac:dyDescent="0.2">
      <c r="B113" s="23"/>
      <c r="C113" s="13"/>
      <c r="D113" s="24"/>
      <c r="E113" s="24"/>
      <c r="F113" s="24"/>
      <c r="G113" s="24"/>
      <c r="H113" s="25"/>
    </row>
    <row r="114" spans="2:8" x14ac:dyDescent="0.2">
      <c r="B114" s="23"/>
      <c r="C114" s="13"/>
      <c r="D114" s="24"/>
      <c r="E114" s="24"/>
      <c r="F114" s="24"/>
      <c r="G114" s="24"/>
      <c r="H114" s="25"/>
    </row>
    <row r="115" spans="2:8" x14ac:dyDescent="0.2">
      <c r="B115" s="23"/>
      <c r="C115" s="13"/>
      <c r="D115" s="24"/>
      <c r="E115" s="24"/>
      <c r="F115" s="24"/>
      <c r="G115" s="24"/>
      <c r="H115" s="25"/>
    </row>
    <row r="116" spans="2:8" x14ac:dyDescent="0.2">
      <c r="B116" s="23"/>
      <c r="C116" s="13"/>
      <c r="D116" s="24"/>
      <c r="E116" s="24"/>
      <c r="F116" s="24"/>
      <c r="G116" s="24"/>
      <c r="H116" s="25"/>
    </row>
    <row r="117" spans="2:8" x14ac:dyDescent="0.2">
      <c r="B117" s="23"/>
      <c r="C117" s="13"/>
      <c r="D117" s="24"/>
      <c r="E117" s="24"/>
      <c r="F117" s="24"/>
      <c r="G117" s="24"/>
      <c r="H117" s="25"/>
    </row>
    <row r="118" spans="2:8" x14ac:dyDescent="0.2">
      <c r="B118" s="23"/>
      <c r="C118" s="13"/>
      <c r="D118" s="24"/>
      <c r="E118" s="24"/>
      <c r="F118" s="24"/>
      <c r="G118" s="24"/>
      <c r="H118" s="25"/>
    </row>
    <row r="119" spans="2:8" x14ac:dyDescent="0.2">
      <c r="B119" s="23"/>
      <c r="C119" s="13"/>
      <c r="D119" s="24"/>
      <c r="E119" s="24"/>
      <c r="F119" s="24"/>
      <c r="G119" s="24"/>
      <c r="H119" s="25"/>
    </row>
    <row r="120" spans="2:8" x14ac:dyDescent="0.2">
      <c r="B120" s="23"/>
      <c r="C120" s="13"/>
      <c r="D120" s="24"/>
      <c r="E120" s="24"/>
      <c r="F120" s="24"/>
      <c r="G120" s="24"/>
      <c r="H120" s="25"/>
    </row>
    <row r="121" spans="2:8" x14ac:dyDescent="0.2">
      <c r="B121" s="23"/>
      <c r="C121" s="13"/>
      <c r="D121" s="24"/>
      <c r="E121" s="24"/>
      <c r="F121" s="24"/>
      <c r="G121" s="24"/>
      <c r="H121" s="25"/>
    </row>
    <row r="122" spans="2:8" x14ac:dyDescent="0.2">
      <c r="B122" s="23"/>
      <c r="C122" s="13"/>
      <c r="D122" s="24"/>
      <c r="E122" s="24"/>
      <c r="F122" s="24"/>
      <c r="G122" s="24"/>
      <c r="H122" s="25"/>
    </row>
    <row r="123" spans="2:8" x14ac:dyDescent="0.2">
      <c r="B123" s="23"/>
      <c r="C123" s="13"/>
      <c r="D123" s="24"/>
      <c r="E123" s="24"/>
      <c r="F123" s="24"/>
      <c r="G123" s="24"/>
      <c r="H123" s="25"/>
    </row>
    <row r="124" spans="2:8" x14ac:dyDescent="0.2">
      <c r="B124" s="23"/>
      <c r="C124" s="13"/>
      <c r="D124" s="24"/>
      <c r="E124" s="24"/>
      <c r="F124" s="24"/>
      <c r="G124" s="24"/>
      <c r="H124" s="25"/>
    </row>
    <row r="125" spans="2:8" x14ac:dyDescent="0.2">
      <c r="B125" s="23"/>
      <c r="C125" s="13"/>
      <c r="D125" s="24"/>
      <c r="E125" s="24"/>
      <c r="F125" s="24"/>
      <c r="G125" s="24"/>
      <c r="H125" s="25"/>
    </row>
    <row r="126" spans="2:8" x14ac:dyDescent="0.2">
      <c r="B126" s="23"/>
      <c r="C126" s="13"/>
      <c r="D126" s="24"/>
      <c r="E126" s="24"/>
      <c r="F126" s="24"/>
      <c r="G126" s="24"/>
      <c r="H126" s="25"/>
    </row>
    <row r="127" spans="2:8" x14ac:dyDescent="0.2">
      <c r="B127" s="23"/>
      <c r="C127" s="13"/>
      <c r="D127" s="24"/>
      <c r="E127" s="24"/>
      <c r="F127" s="24"/>
      <c r="G127" s="24"/>
      <c r="H127" s="25"/>
    </row>
    <row r="128" spans="2:8" x14ac:dyDescent="0.2">
      <c r="B128" s="23"/>
      <c r="C128" s="13"/>
      <c r="D128" s="24"/>
      <c r="E128" s="24"/>
      <c r="F128" s="24"/>
      <c r="G128" s="24"/>
      <c r="H128" s="25"/>
    </row>
    <row r="129" spans="2:8" x14ac:dyDescent="0.2">
      <c r="B129" s="23"/>
      <c r="C129" s="13"/>
      <c r="D129" s="24"/>
      <c r="E129" s="24"/>
      <c r="F129" s="24"/>
      <c r="G129" s="24"/>
      <c r="H129" s="25"/>
    </row>
    <row r="130" spans="2:8" x14ac:dyDescent="0.2">
      <c r="B130" s="23"/>
      <c r="C130" s="13"/>
      <c r="D130" s="24"/>
      <c r="E130" s="24"/>
      <c r="F130" s="24"/>
      <c r="G130" s="24"/>
      <c r="H130" s="25"/>
    </row>
    <row r="131" spans="2:8" x14ac:dyDescent="0.2">
      <c r="B131" s="23"/>
      <c r="C131" s="13"/>
      <c r="D131" s="24"/>
      <c r="E131" s="24"/>
      <c r="F131" s="24"/>
      <c r="G131" s="24"/>
      <c r="H131" s="25"/>
    </row>
    <row r="132" spans="2:8" x14ac:dyDescent="0.2">
      <c r="B132" s="23"/>
      <c r="C132" s="13"/>
      <c r="D132" s="24"/>
      <c r="E132" s="24"/>
      <c r="F132" s="24"/>
      <c r="G132" s="24"/>
      <c r="H132" s="25"/>
    </row>
    <row r="133" spans="2:8" x14ac:dyDescent="0.2">
      <c r="B133" s="23"/>
      <c r="C133" s="13"/>
      <c r="D133" s="24"/>
      <c r="E133" s="24"/>
      <c r="F133" s="24"/>
      <c r="G133" s="24"/>
      <c r="H133" s="25"/>
    </row>
    <row r="134" spans="2:8" x14ac:dyDescent="0.2">
      <c r="B134" s="23"/>
      <c r="C134" s="13"/>
      <c r="D134" s="24"/>
      <c r="E134" s="24"/>
      <c r="F134" s="24"/>
      <c r="G134" s="24"/>
      <c r="H134" s="25"/>
    </row>
    <row r="135" spans="2:8" x14ac:dyDescent="0.2">
      <c r="B135" s="23"/>
      <c r="C135" s="13"/>
      <c r="D135" s="24"/>
      <c r="E135" s="24"/>
      <c r="F135" s="24"/>
      <c r="G135" s="24"/>
      <c r="H135" s="25"/>
    </row>
    <row r="136" spans="2:8" x14ac:dyDescent="0.2">
      <c r="B136" s="23"/>
      <c r="C136" s="13"/>
      <c r="D136" s="24"/>
      <c r="E136" s="24"/>
      <c r="F136" s="24"/>
      <c r="G136" s="24"/>
      <c r="H136" s="25"/>
    </row>
    <row r="137" spans="2:8" x14ac:dyDescent="0.2">
      <c r="B137" s="23"/>
      <c r="C137" s="13"/>
      <c r="D137" s="24"/>
      <c r="E137" s="24"/>
      <c r="F137" s="24"/>
      <c r="G137" s="24"/>
      <c r="H137" s="25"/>
    </row>
    <row r="138" spans="2:8" x14ac:dyDescent="0.2">
      <c r="B138" s="23"/>
      <c r="C138" s="13"/>
      <c r="D138" s="24"/>
      <c r="E138" s="24"/>
      <c r="F138" s="24"/>
      <c r="G138" s="24"/>
      <c r="H138" s="25"/>
    </row>
    <row r="139" spans="2:8" x14ac:dyDescent="0.2">
      <c r="B139" s="23"/>
      <c r="C139" s="13"/>
      <c r="D139" s="24"/>
      <c r="E139" s="24"/>
      <c r="F139" s="24"/>
      <c r="G139" s="24"/>
      <c r="H139" s="25"/>
    </row>
    <row r="140" spans="2:8" x14ac:dyDescent="0.2">
      <c r="B140" s="23"/>
      <c r="C140" s="13"/>
      <c r="D140" s="24"/>
      <c r="E140" s="24"/>
      <c r="F140" s="24"/>
      <c r="G140" s="24"/>
      <c r="H140" s="25"/>
    </row>
    <row r="141" spans="2:8" x14ac:dyDescent="0.2">
      <c r="B141" s="23"/>
      <c r="C141" s="13"/>
      <c r="D141" s="24"/>
      <c r="E141" s="24"/>
      <c r="F141" s="24"/>
      <c r="G141" s="24"/>
      <c r="H141" s="25"/>
    </row>
    <row r="142" spans="2:8" x14ac:dyDescent="0.2">
      <c r="B142" s="23"/>
      <c r="C142" s="13"/>
      <c r="D142" s="24"/>
      <c r="E142" s="24"/>
      <c r="F142" s="24"/>
      <c r="G142" s="24"/>
      <c r="H142" s="25"/>
    </row>
    <row r="143" spans="2:8" x14ac:dyDescent="0.2">
      <c r="B143" s="23"/>
      <c r="C143" s="13"/>
      <c r="D143" s="24"/>
      <c r="E143" s="24"/>
      <c r="F143" s="24"/>
      <c r="G143" s="24"/>
      <c r="H143" s="25"/>
    </row>
    <row r="144" spans="2:8" x14ac:dyDescent="0.2">
      <c r="B144" s="23"/>
      <c r="C144" s="13"/>
      <c r="D144" s="24"/>
      <c r="E144" s="24"/>
      <c r="F144" s="24"/>
      <c r="G144" s="24"/>
      <c r="H144" s="25"/>
    </row>
    <row r="145" spans="2:8" x14ac:dyDescent="0.2">
      <c r="B145" s="23"/>
      <c r="C145" s="13"/>
      <c r="D145" s="24"/>
      <c r="E145" s="24"/>
      <c r="F145" s="24"/>
      <c r="G145" s="24"/>
      <c r="H145" s="25"/>
    </row>
    <row r="146" spans="2:8" x14ac:dyDescent="0.2">
      <c r="B146" s="23"/>
      <c r="C146" s="13"/>
      <c r="D146" s="24"/>
      <c r="E146" s="24"/>
      <c r="F146" s="24"/>
      <c r="G146" s="24"/>
      <c r="H146" s="25"/>
    </row>
    <row r="147" spans="2:8" x14ac:dyDescent="0.2">
      <c r="B147" s="23"/>
      <c r="C147" s="13"/>
      <c r="D147" s="24"/>
      <c r="E147" s="24"/>
      <c r="F147" s="24"/>
      <c r="G147" s="24"/>
      <c r="H147" s="25"/>
    </row>
    <row r="148" spans="2:8" x14ac:dyDescent="0.2">
      <c r="B148" s="23"/>
      <c r="C148" s="13"/>
      <c r="D148" s="24"/>
      <c r="E148" s="24"/>
      <c r="F148" s="24"/>
      <c r="G148" s="24"/>
      <c r="H148" s="25"/>
    </row>
    <row r="149" spans="2:8" x14ac:dyDescent="0.2">
      <c r="B149" s="23"/>
      <c r="C149" s="13"/>
      <c r="D149" s="24"/>
      <c r="E149" s="24"/>
      <c r="F149" s="24"/>
      <c r="G149" s="24"/>
      <c r="H149" s="25"/>
    </row>
    <row r="150" spans="2:8" x14ac:dyDescent="0.2">
      <c r="B150" s="23"/>
      <c r="C150" s="13"/>
      <c r="D150" s="24"/>
      <c r="E150" s="24"/>
      <c r="F150" s="24"/>
      <c r="G150" s="24"/>
      <c r="H150" s="25"/>
    </row>
    <row r="151" spans="2:8" x14ac:dyDescent="0.2">
      <c r="B151" s="23"/>
      <c r="C151" s="13"/>
      <c r="D151" s="24"/>
      <c r="E151" s="24"/>
      <c r="F151" s="24"/>
      <c r="G151" s="24"/>
      <c r="H151" s="25"/>
    </row>
    <row r="152" spans="2:8" x14ac:dyDescent="0.2">
      <c r="B152" s="23"/>
      <c r="C152" s="13"/>
      <c r="D152" s="24"/>
      <c r="E152" s="24"/>
      <c r="F152" s="24"/>
      <c r="G152" s="24"/>
      <c r="H152" s="25"/>
    </row>
    <row r="153" spans="2:8" x14ac:dyDescent="0.2">
      <c r="B153" s="23"/>
      <c r="C153" s="13"/>
      <c r="D153" s="24"/>
      <c r="E153" s="24"/>
      <c r="F153" s="24"/>
      <c r="G153" s="24"/>
      <c r="H153" s="25"/>
    </row>
    <row r="154" spans="2:8" x14ac:dyDescent="0.2">
      <c r="B154" s="23"/>
      <c r="C154" s="13"/>
      <c r="D154" s="24"/>
      <c r="E154" s="24"/>
      <c r="F154" s="24"/>
      <c r="G154" s="24"/>
      <c r="H154" s="25"/>
    </row>
    <row r="155" spans="2:8" x14ac:dyDescent="0.2">
      <c r="B155" s="23"/>
      <c r="C155" s="13"/>
      <c r="D155" s="24"/>
      <c r="E155" s="24"/>
      <c r="F155" s="24"/>
      <c r="G155" s="24"/>
      <c r="H155" s="25"/>
    </row>
    <row r="156" spans="2:8" x14ac:dyDescent="0.2">
      <c r="B156" s="23"/>
      <c r="C156" s="13"/>
      <c r="D156" s="24"/>
      <c r="E156" s="24"/>
      <c r="F156" s="24"/>
      <c r="G156" s="24"/>
      <c r="H156" s="25"/>
    </row>
    <row r="157" spans="2:8" x14ac:dyDescent="0.2">
      <c r="B157" s="23"/>
      <c r="C157" s="13"/>
      <c r="D157" s="24"/>
      <c r="E157" s="24"/>
      <c r="F157" s="24"/>
      <c r="G157" s="24"/>
      <c r="H157" s="25"/>
    </row>
    <row r="158" spans="2:8" x14ac:dyDescent="0.2">
      <c r="B158" s="23"/>
      <c r="C158" s="13"/>
      <c r="D158" s="24"/>
      <c r="E158" s="24"/>
      <c r="F158" s="24"/>
      <c r="G158" s="24"/>
      <c r="H158" s="25"/>
    </row>
    <row r="159" spans="2:8" x14ac:dyDescent="0.2">
      <c r="B159" s="23"/>
      <c r="C159" s="13"/>
      <c r="D159" s="24"/>
      <c r="E159" s="24"/>
      <c r="F159" s="24"/>
      <c r="G159" s="24"/>
      <c r="H159" s="25"/>
    </row>
    <row r="160" spans="2:8" x14ac:dyDescent="0.2">
      <c r="B160" s="23"/>
      <c r="C160" s="13"/>
      <c r="D160" s="24"/>
      <c r="E160" s="24"/>
      <c r="F160" s="24"/>
      <c r="G160" s="24"/>
      <c r="H160" s="25"/>
    </row>
    <row r="161" spans="2:8" x14ac:dyDescent="0.2">
      <c r="B161" s="1"/>
      <c r="C161" s="1"/>
      <c r="D161" s="1"/>
      <c r="E161" s="1"/>
      <c r="F161" s="1"/>
      <c r="G161" s="1"/>
      <c r="H161" s="1"/>
    </row>
    <row r="162" spans="2:8" x14ac:dyDescent="0.2">
      <c r="B162" s="1"/>
      <c r="C162" s="1"/>
      <c r="D162" s="1"/>
      <c r="E162" s="1"/>
      <c r="F162" s="1"/>
      <c r="G162" s="1"/>
      <c r="H162" s="1"/>
    </row>
    <row r="163" spans="2:8" x14ac:dyDescent="0.2">
      <c r="B163" s="1"/>
      <c r="C163" s="1"/>
      <c r="D163" s="1"/>
      <c r="E163" s="1"/>
      <c r="F163" s="1"/>
      <c r="G163" s="1"/>
      <c r="H163" s="1"/>
    </row>
    <row r="164" spans="2:8" x14ac:dyDescent="0.2">
      <c r="B164" s="1"/>
      <c r="C164" s="1"/>
      <c r="D164" s="1"/>
      <c r="E164" s="1"/>
      <c r="F164" s="1"/>
      <c r="G164" s="1"/>
      <c r="H164" s="1"/>
    </row>
    <row r="165" spans="2:8" x14ac:dyDescent="0.2">
      <c r="B165" s="1"/>
      <c r="C165" s="1"/>
      <c r="D165" s="1"/>
      <c r="E165" s="1"/>
      <c r="F165" s="1"/>
      <c r="G165" s="1"/>
      <c r="H165" s="1"/>
    </row>
    <row r="166" spans="2:8" x14ac:dyDescent="0.2">
      <c r="B166" s="1"/>
      <c r="C166" s="1"/>
      <c r="D166" s="1"/>
      <c r="E166" s="1"/>
      <c r="F166" s="1"/>
      <c r="G166" s="1"/>
      <c r="H166" s="1"/>
    </row>
    <row r="167" spans="2:8" x14ac:dyDescent="0.2">
      <c r="B167" s="1"/>
      <c r="C167" s="1"/>
      <c r="D167" s="1"/>
      <c r="E167" s="1"/>
      <c r="F167" s="1"/>
      <c r="G167" s="1"/>
      <c r="H167" s="1"/>
    </row>
    <row r="168" spans="2:8" x14ac:dyDescent="0.2">
      <c r="B168" s="1"/>
      <c r="C168" s="1"/>
      <c r="D168" s="1"/>
      <c r="E168" s="1"/>
      <c r="F168" s="1"/>
      <c r="G168" s="1"/>
      <c r="H168" s="1"/>
    </row>
    <row r="169" spans="2:8" x14ac:dyDescent="0.2">
      <c r="B169" s="1"/>
      <c r="C169" s="1"/>
      <c r="D169" s="1"/>
      <c r="E169" s="1"/>
      <c r="F169" s="1"/>
      <c r="G169" s="1"/>
      <c r="H169" s="1"/>
    </row>
    <row r="170" spans="2:8" x14ac:dyDescent="0.2">
      <c r="B170" s="1"/>
      <c r="C170" s="1"/>
      <c r="D170" s="1"/>
      <c r="E170" s="1"/>
      <c r="F170" s="1"/>
      <c r="G170" s="1"/>
      <c r="H170" s="1"/>
    </row>
    <row r="171" spans="2:8" x14ac:dyDescent="0.2">
      <c r="B171" s="1"/>
      <c r="C171" s="1"/>
      <c r="D171" s="1"/>
      <c r="E171" s="1"/>
      <c r="F171" s="1"/>
      <c r="G171" s="1"/>
      <c r="H171" s="1"/>
    </row>
    <row r="172" spans="2:8" x14ac:dyDescent="0.2">
      <c r="B172" s="1"/>
      <c r="C172" s="1"/>
      <c r="D172" s="1"/>
      <c r="E172" s="1"/>
      <c r="F172" s="1"/>
      <c r="G172" s="1"/>
      <c r="H172" s="1"/>
    </row>
  </sheetData>
  <mergeCells count="63">
    <mergeCell ref="CB2:CH3"/>
    <mergeCell ref="BS2:BY3"/>
    <mergeCell ref="BJ2:BP3"/>
    <mergeCell ref="BF28:BF87"/>
    <mergeCell ref="BB88:BB92"/>
    <mergeCell ref="BF88:BF92"/>
    <mergeCell ref="BB28:BB87"/>
    <mergeCell ref="AT88:AT92"/>
    <mergeCell ref="AU88:AU92"/>
    <mergeCell ref="AX88:AX92"/>
    <mergeCell ref="BC28:BC87"/>
    <mergeCell ref="G2:H2"/>
    <mergeCell ref="F6:G6"/>
    <mergeCell ref="AL7:AL27"/>
    <mergeCell ref="AM7:AM27"/>
    <mergeCell ref="BC88:BC92"/>
    <mergeCell ref="AX28:AX87"/>
    <mergeCell ref="AL88:AL92"/>
    <mergeCell ref="BC7:BC27"/>
    <mergeCell ref="AT28:AT87"/>
    <mergeCell ref="AU28:AU87"/>
    <mergeCell ref="I15:I16"/>
    <mergeCell ref="BB7:BB27"/>
    <mergeCell ref="B15:B16"/>
    <mergeCell ref="C15:C16"/>
    <mergeCell ref="D15:D16"/>
    <mergeCell ref="E15:G15"/>
    <mergeCell ref="H15:H16"/>
    <mergeCell ref="A7:A9"/>
    <mergeCell ref="F7:F12"/>
    <mergeCell ref="G7:G12"/>
    <mergeCell ref="I7:K7"/>
    <mergeCell ref="A10:A12"/>
    <mergeCell ref="J2:L2"/>
    <mergeCell ref="AZ2:BF3"/>
    <mergeCell ref="I6:K6"/>
    <mergeCell ref="L6:M6"/>
    <mergeCell ref="AR2:AX3"/>
    <mergeCell ref="L15:L16"/>
    <mergeCell ref="M15:M16"/>
    <mergeCell ref="AP7:AP27"/>
    <mergeCell ref="Q15:Q16"/>
    <mergeCell ref="BF7:BF27"/>
    <mergeCell ref="AT7:AT27"/>
    <mergeCell ref="AU7:AU27"/>
    <mergeCell ref="AX7:AX27"/>
    <mergeCell ref="L7:M7"/>
    <mergeCell ref="J1:L1"/>
    <mergeCell ref="N6:O6"/>
    <mergeCell ref="N7:O7"/>
    <mergeCell ref="AP88:AP92"/>
    <mergeCell ref="AJ2:AP3"/>
    <mergeCell ref="AP28:AP87"/>
    <mergeCell ref="J15:J16"/>
    <mergeCell ref="K15:K16"/>
    <mergeCell ref="AM88:AM92"/>
    <mergeCell ref="AL28:AL87"/>
    <mergeCell ref="AM28:AM87"/>
    <mergeCell ref="N14:O14"/>
    <mergeCell ref="O15:O16"/>
    <mergeCell ref="P14:Q14"/>
    <mergeCell ref="N15:N16"/>
    <mergeCell ref="P15:P16"/>
  </mergeCells>
  <phoneticPr fontId="5" type="noConversion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1"/>
  <sheetViews>
    <sheetView topLeftCell="A79" workbookViewId="0">
      <selection activeCell="P106" sqref="P106"/>
    </sheetView>
  </sheetViews>
  <sheetFormatPr defaultRowHeight="15" x14ac:dyDescent="0.2"/>
  <sheetData>
    <row r="1" spans="1:77" ht="15.75" x14ac:dyDescent="0.2">
      <c r="D1" s="91"/>
      <c r="E1" s="92"/>
      <c r="F1" s="93"/>
      <c r="G1" s="93"/>
      <c r="H1" s="93"/>
      <c r="J1" s="102" t="s">
        <v>36</v>
      </c>
      <c r="K1" s="102"/>
      <c r="L1" s="102"/>
    </row>
    <row r="2" spans="1:77" ht="18" x14ac:dyDescent="0.2">
      <c r="D2" s="91"/>
      <c r="E2" s="82"/>
      <c r="F2" s="91"/>
      <c r="G2" s="152"/>
      <c r="H2" s="153"/>
      <c r="I2" s="1"/>
      <c r="J2" s="127" t="s">
        <v>51</v>
      </c>
      <c r="K2" s="127"/>
      <c r="L2" s="127"/>
      <c r="M2" s="2"/>
      <c r="N2" s="2"/>
      <c r="O2" s="2"/>
      <c r="P2" s="2"/>
      <c r="Q2" s="2"/>
      <c r="R2" s="80"/>
      <c r="AJ2" s="108" t="s">
        <v>45</v>
      </c>
      <c r="AK2" s="102"/>
      <c r="AL2" s="102"/>
      <c r="AM2" s="102"/>
      <c r="AN2" s="102"/>
      <c r="AO2" s="102"/>
      <c r="AP2" s="102"/>
      <c r="AQ2" s="81"/>
      <c r="AR2" s="108" t="s">
        <v>46</v>
      </c>
      <c r="AS2" s="102"/>
      <c r="AT2" s="102"/>
      <c r="AU2" s="102"/>
      <c r="AV2" s="102"/>
      <c r="AW2" s="102"/>
      <c r="AX2" s="102"/>
      <c r="AY2" s="81"/>
      <c r="AZ2" s="108" t="s">
        <v>47</v>
      </c>
      <c r="BA2" s="102"/>
      <c r="BB2" s="102"/>
      <c r="BC2" s="102"/>
      <c r="BD2" s="102"/>
      <c r="BE2" s="102"/>
      <c r="BF2" s="102"/>
      <c r="BJ2" s="161"/>
      <c r="BK2" s="102"/>
      <c r="BL2" s="102"/>
      <c r="BM2" s="102"/>
      <c r="BN2" s="102"/>
      <c r="BO2" s="102"/>
      <c r="BP2" s="102"/>
      <c r="BS2" s="161"/>
      <c r="BT2" s="102"/>
      <c r="BU2" s="102"/>
      <c r="BV2" s="102"/>
      <c r="BW2" s="102"/>
      <c r="BX2" s="102"/>
      <c r="BY2" s="102"/>
    </row>
    <row r="3" spans="1:77" ht="18" x14ac:dyDescent="0.2">
      <c r="D3" s="3"/>
      <c r="E3" s="3"/>
      <c r="F3" s="3"/>
      <c r="G3" s="3"/>
      <c r="H3" s="4"/>
      <c r="I3" s="3"/>
      <c r="J3" s="1"/>
      <c r="K3" s="1"/>
      <c r="L3" s="1"/>
      <c r="P3" s="2"/>
      <c r="Q3" s="2"/>
      <c r="AD3" s="2"/>
      <c r="AE3" s="2"/>
      <c r="AF3" s="2"/>
      <c r="AI3" s="81"/>
      <c r="AJ3" s="102"/>
      <c r="AK3" s="102"/>
      <c r="AL3" s="102"/>
      <c r="AM3" s="102"/>
      <c r="AN3" s="102"/>
      <c r="AO3" s="102"/>
      <c r="AP3" s="102"/>
      <c r="AQ3" s="81"/>
      <c r="AR3" s="102"/>
      <c r="AS3" s="102"/>
      <c r="AT3" s="102"/>
      <c r="AU3" s="102"/>
      <c r="AV3" s="102"/>
      <c r="AW3" s="102"/>
      <c r="AX3" s="102"/>
      <c r="AY3" s="81"/>
      <c r="AZ3" s="102"/>
      <c r="BA3" s="102"/>
      <c r="BB3" s="102"/>
      <c r="BC3" s="102"/>
      <c r="BD3" s="102"/>
      <c r="BE3" s="102"/>
      <c r="BF3" s="102"/>
      <c r="BJ3" s="102"/>
      <c r="BK3" s="102"/>
      <c r="BL3" s="102"/>
      <c r="BM3" s="102"/>
      <c r="BN3" s="102"/>
      <c r="BO3" s="102"/>
      <c r="BP3" s="102"/>
      <c r="BS3" s="102"/>
      <c r="BT3" s="102"/>
      <c r="BU3" s="102"/>
      <c r="BV3" s="102"/>
      <c r="BW3" s="102"/>
      <c r="BX3" s="102"/>
      <c r="BY3" s="102"/>
    </row>
    <row r="4" spans="1:77" ht="15.75" x14ac:dyDescent="0.25">
      <c r="B4" s="81" t="s">
        <v>32</v>
      </c>
      <c r="C4" s="81"/>
      <c r="D4" s="81"/>
      <c r="E4" s="81"/>
      <c r="F4" s="81"/>
      <c r="G4" s="81"/>
      <c r="H4" s="81"/>
      <c r="I4" s="81"/>
      <c r="J4" s="1"/>
      <c r="K4" s="1"/>
      <c r="L4" s="1"/>
      <c r="P4" s="83"/>
      <c r="Q4" s="83"/>
      <c r="R4" s="79"/>
      <c r="AD4" s="83"/>
      <c r="AE4" s="83"/>
      <c r="AF4" s="83"/>
      <c r="AQ4" s="81"/>
      <c r="AY4" s="81"/>
    </row>
    <row r="5" spans="1:77" ht="15.75" thickBot="1" x14ac:dyDescent="0.25">
      <c r="D5" s="3"/>
      <c r="E5" s="3"/>
      <c r="F5" s="3"/>
      <c r="G5" s="3"/>
      <c r="H5" s="4"/>
      <c r="I5" s="3"/>
      <c r="J5" s="1"/>
      <c r="K5" s="1"/>
      <c r="P5" s="83"/>
      <c r="Q5" s="83"/>
      <c r="R5" s="83"/>
      <c r="V5" s="83"/>
      <c r="W5" s="83"/>
      <c r="AD5" s="83"/>
      <c r="AE5" s="83"/>
      <c r="AF5" s="83"/>
      <c r="AQ5" s="81"/>
      <c r="AY5" s="81"/>
    </row>
    <row r="6" spans="1:77" ht="16.5" thickBot="1" x14ac:dyDescent="0.25">
      <c r="A6" s="6"/>
      <c r="B6" s="90" t="s">
        <v>35</v>
      </c>
      <c r="C6" s="8" t="s">
        <v>11</v>
      </c>
      <c r="D6" s="7" t="s">
        <v>12</v>
      </c>
      <c r="E6" s="8" t="s">
        <v>13</v>
      </c>
      <c r="F6" s="154" t="s">
        <v>52</v>
      </c>
      <c r="G6" s="155"/>
      <c r="H6" s="1"/>
      <c r="I6" s="103" t="s">
        <v>39</v>
      </c>
      <c r="J6" s="128"/>
      <c r="K6" s="129"/>
      <c r="L6" s="103" t="s">
        <v>40</v>
      </c>
      <c r="M6" s="104"/>
      <c r="N6" s="103" t="s">
        <v>41</v>
      </c>
      <c r="O6" s="104"/>
      <c r="AJ6" t="s">
        <v>28</v>
      </c>
      <c r="AK6" t="s">
        <v>29</v>
      </c>
      <c r="AL6" t="s">
        <v>48</v>
      </c>
      <c r="AM6" t="s">
        <v>49</v>
      </c>
      <c r="AN6" t="s">
        <v>50</v>
      </c>
      <c r="AO6" s="81"/>
      <c r="AP6" t="s">
        <v>26</v>
      </c>
      <c r="AQ6" t="s">
        <v>30</v>
      </c>
      <c r="AR6" t="s">
        <v>28</v>
      </c>
      <c r="AS6" t="s">
        <v>29</v>
      </c>
      <c r="AT6" t="s">
        <v>48</v>
      </c>
      <c r="AU6" t="s">
        <v>49</v>
      </c>
      <c r="AV6" t="s">
        <v>50</v>
      </c>
      <c r="AX6" t="s">
        <v>26</v>
      </c>
      <c r="AY6" t="s">
        <v>31</v>
      </c>
      <c r="AZ6" t="s">
        <v>28</v>
      </c>
      <c r="BA6" t="s">
        <v>29</v>
      </c>
      <c r="BB6" t="s">
        <v>48</v>
      </c>
      <c r="BC6" t="s">
        <v>49</v>
      </c>
      <c r="BD6" t="s">
        <v>50</v>
      </c>
      <c r="BE6" t="s">
        <v>53</v>
      </c>
      <c r="BF6" t="s">
        <v>54</v>
      </c>
    </row>
    <row r="7" spans="1:77" ht="15.75" customHeight="1" thickBot="1" x14ac:dyDescent="0.25">
      <c r="A7" s="130" t="s">
        <v>33</v>
      </c>
      <c r="B7" s="67">
        <v>1</v>
      </c>
      <c r="C7" s="68">
        <v>54</v>
      </c>
      <c r="D7" s="69">
        <v>60</v>
      </c>
      <c r="E7" s="9">
        <f>(C7/D7)*3600</f>
        <v>3240</v>
      </c>
      <c r="F7" s="132">
        <f>AVERAGE(E7:E12)</f>
        <v>3430</v>
      </c>
      <c r="G7" s="135">
        <f>STDEV(E7:E12)</f>
        <v>175.61321134812152</v>
      </c>
      <c r="H7" s="10"/>
      <c r="I7" s="159">
        <f>AP88</f>
        <v>171.80941607412194</v>
      </c>
      <c r="J7" s="138">
        <v>44.175664095972557</v>
      </c>
      <c r="K7" s="139">
        <v>44.175664095972557</v>
      </c>
      <c r="L7" s="159">
        <f>AX88</f>
        <v>31.876625270029187</v>
      </c>
      <c r="M7" s="160">
        <v>18.074205186895053</v>
      </c>
      <c r="N7" s="159">
        <f>BF88</f>
        <v>0.99999999999999989</v>
      </c>
      <c r="O7" s="160">
        <v>18.074205186895053</v>
      </c>
      <c r="AJ7" s="40">
        <f>C17</f>
        <v>0</v>
      </c>
      <c r="AK7" s="41">
        <f t="shared" ref="AK7:AK70" si="0">H17</f>
        <v>0</v>
      </c>
      <c r="AL7" s="162">
        <f>COUNT(AJ7:AJ27)-1</f>
        <v>20</v>
      </c>
      <c r="AM7" s="162">
        <f>(AJ27-AJ7)/AL7</f>
        <v>0.5</v>
      </c>
      <c r="AN7" s="81">
        <v>1</v>
      </c>
      <c r="AO7" s="42">
        <f>AK7*AN7</f>
        <v>0</v>
      </c>
      <c r="AP7" s="109">
        <f>AM7/3*SUM(AO7:AO27)</f>
        <v>40.026395173453992</v>
      </c>
      <c r="AQ7" s="81"/>
      <c r="AR7" s="40">
        <f>C17</f>
        <v>0</v>
      </c>
      <c r="AS7" s="41">
        <f t="shared" ref="AS7:AS70" si="1">K17</f>
        <v>0</v>
      </c>
      <c r="AT7" s="162">
        <f>COUNT(AR7:AR27)-1</f>
        <v>20</v>
      </c>
      <c r="AU7" s="162">
        <f>(AR27-AR7)/AT7</f>
        <v>0.5</v>
      </c>
      <c r="AV7" s="81">
        <v>1</v>
      </c>
      <c r="AW7" s="42">
        <f>AS7*AV7</f>
        <v>0</v>
      </c>
      <c r="AX7" s="109">
        <f>AU7/3*SUM(AW7:AW27)</f>
        <v>1.1518089212314273</v>
      </c>
      <c r="AY7" s="81"/>
      <c r="AZ7" s="40">
        <f>C17</f>
        <v>0</v>
      </c>
      <c r="BA7" s="41">
        <f t="shared" ref="BA7:BA70" si="2">J17</f>
        <v>0</v>
      </c>
      <c r="BB7" s="162">
        <f>COUNT(AZ7:AZ27)-1</f>
        <v>20</v>
      </c>
      <c r="BC7" s="162">
        <f>(AZ27-AZ7)/BB7</f>
        <v>0.5</v>
      </c>
      <c r="BD7" s="81">
        <v>1</v>
      </c>
      <c r="BE7" s="42">
        <f>BA7*BD7</f>
        <v>0</v>
      </c>
      <c r="BF7" s="109">
        <f>BC7/3*SUM(BE7:BE27)</f>
        <v>0.23296974105415638</v>
      </c>
    </row>
    <row r="8" spans="1:77" ht="16.5" x14ac:dyDescent="0.3">
      <c r="A8" s="131"/>
      <c r="B8" s="70">
        <v>2</v>
      </c>
      <c r="C8" s="71">
        <v>53</v>
      </c>
      <c r="D8" s="72">
        <v>60</v>
      </c>
      <c r="E8" s="9">
        <f t="shared" ref="E8:E12" si="3">(C8/D8)*3600</f>
        <v>3180</v>
      </c>
      <c r="F8" s="133"/>
      <c r="G8" s="136"/>
      <c r="H8" s="83"/>
      <c r="I8" s="76" t="s">
        <v>55</v>
      </c>
      <c r="J8">
        <f>(2168+2165+2173)/3</f>
        <v>2168.6666666666665</v>
      </c>
      <c r="K8" t="s">
        <v>2</v>
      </c>
      <c r="M8" s="83"/>
      <c r="N8" s="10"/>
      <c r="O8" s="10"/>
      <c r="P8" s="83"/>
      <c r="Q8" s="83"/>
      <c r="R8" s="83"/>
      <c r="AJ8" s="40">
        <f t="shared" ref="AJ8:AJ71" si="4">C18</f>
        <v>0.5</v>
      </c>
      <c r="AK8" s="41">
        <f t="shared" si="0"/>
        <v>4.2307692307692308</v>
      </c>
      <c r="AL8" s="162"/>
      <c r="AM8" s="162"/>
      <c r="AN8" s="81">
        <v>4</v>
      </c>
      <c r="AO8" s="42">
        <f t="shared" ref="AO8:AO27" si="5">AK8*AN8</f>
        <v>16.923076923076923</v>
      </c>
      <c r="AP8" s="109"/>
      <c r="AQ8" s="81"/>
      <c r="AR8" s="40">
        <f t="shared" ref="AR8:AR71" si="6">C18</f>
        <v>0.5</v>
      </c>
      <c r="AS8" s="41">
        <f t="shared" si="1"/>
        <v>1.2312390459856968E-2</v>
      </c>
      <c r="AT8" s="162"/>
      <c r="AU8" s="162"/>
      <c r="AV8" s="81">
        <v>4</v>
      </c>
      <c r="AW8" s="42">
        <f t="shared" ref="AW8:AW27" si="7">AS8*AV8</f>
        <v>4.9249561839427872E-2</v>
      </c>
      <c r="AX8" s="109"/>
      <c r="AY8" s="81"/>
      <c r="AZ8" s="40">
        <f t="shared" ref="AZ8:AZ71" si="8">C18</f>
        <v>0.5</v>
      </c>
      <c r="BA8" s="41">
        <f t="shared" si="2"/>
        <v>2.4624780919713936E-2</v>
      </c>
      <c r="BB8" s="162"/>
      <c r="BC8" s="162"/>
      <c r="BD8" s="81">
        <v>4</v>
      </c>
      <c r="BE8" s="42">
        <f t="shared" ref="BE8:BE27" si="9">BA8*BD8</f>
        <v>9.8499123678855743E-2</v>
      </c>
      <c r="BF8" s="109"/>
    </row>
    <row r="9" spans="1:77" ht="19.5" x14ac:dyDescent="0.35">
      <c r="A9" s="131"/>
      <c r="B9" s="70">
        <v>3</v>
      </c>
      <c r="C9" s="71">
        <v>58</v>
      </c>
      <c r="D9" s="72">
        <v>60</v>
      </c>
      <c r="E9" s="9">
        <f t="shared" si="3"/>
        <v>3480</v>
      </c>
      <c r="F9" s="133"/>
      <c r="G9" s="136"/>
      <c r="H9" s="83"/>
      <c r="I9" s="77" t="s">
        <v>56</v>
      </c>
      <c r="J9" s="11">
        <f>F7</f>
        <v>3430</v>
      </c>
      <c r="K9" t="s">
        <v>3</v>
      </c>
      <c r="M9" s="13"/>
      <c r="N9" s="10"/>
      <c r="O9" s="83"/>
      <c r="P9" s="83"/>
      <c r="Q9" s="83"/>
      <c r="R9" s="83"/>
      <c r="S9" s="83"/>
      <c r="T9" s="83"/>
      <c r="AJ9" s="40">
        <f t="shared" si="4"/>
        <v>1</v>
      </c>
      <c r="AK9" s="41">
        <f t="shared" si="0"/>
        <v>4.3762120232708472</v>
      </c>
      <c r="AL9" s="162"/>
      <c r="AM9" s="162"/>
      <c r="AN9" s="81">
        <v>2</v>
      </c>
      <c r="AO9" s="42">
        <f>AK9*AN9</f>
        <v>8.7524240465416945</v>
      </c>
      <c r="AP9" s="109"/>
      <c r="AQ9" s="81"/>
      <c r="AR9" s="40">
        <f t="shared" si="6"/>
        <v>1</v>
      </c>
      <c r="AS9" s="41">
        <f t="shared" si="1"/>
        <v>2.5471316551025722E-2</v>
      </c>
      <c r="AT9" s="162"/>
      <c r="AU9" s="162"/>
      <c r="AV9" s="81">
        <v>2</v>
      </c>
      <c r="AW9" s="42">
        <f t="shared" si="7"/>
        <v>5.0942633102051445E-2</v>
      </c>
      <c r="AX9" s="109"/>
      <c r="AY9" s="81"/>
      <c r="AZ9" s="40">
        <f t="shared" si="8"/>
        <v>1</v>
      </c>
      <c r="BA9" s="41">
        <f t="shared" si="2"/>
        <v>2.5471316551025722E-2</v>
      </c>
      <c r="BB9" s="162"/>
      <c r="BC9" s="162"/>
      <c r="BD9" s="81">
        <v>2</v>
      </c>
      <c r="BE9" s="42">
        <f t="shared" si="9"/>
        <v>5.0942633102051445E-2</v>
      </c>
      <c r="BF9" s="109"/>
    </row>
    <row r="10" spans="1:77" ht="15.75" customHeight="1" x14ac:dyDescent="0.2">
      <c r="A10" s="131" t="s">
        <v>34</v>
      </c>
      <c r="B10" s="70">
        <v>4</v>
      </c>
      <c r="C10" s="71">
        <v>59</v>
      </c>
      <c r="D10" s="72">
        <v>60</v>
      </c>
      <c r="E10" s="9">
        <f t="shared" si="3"/>
        <v>3540</v>
      </c>
      <c r="F10" s="133"/>
      <c r="G10" s="136"/>
      <c r="H10" s="83"/>
      <c r="I10" s="78" t="s">
        <v>57</v>
      </c>
      <c r="J10" s="11">
        <f>J8/J9*60</f>
        <v>37.935860058309039</v>
      </c>
      <c r="K10" t="s">
        <v>22</v>
      </c>
      <c r="M10" s="13"/>
      <c r="N10" s="10"/>
      <c r="O10" s="48"/>
      <c r="P10" s="83"/>
      <c r="AJ10" s="40">
        <f t="shared" si="4"/>
        <v>1.5</v>
      </c>
      <c r="AK10" s="41">
        <f t="shared" si="0"/>
        <v>4.3568196509372985</v>
      </c>
      <c r="AL10" s="162"/>
      <c r="AM10" s="162"/>
      <c r="AN10" s="81">
        <v>4</v>
      </c>
      <c r="AO10" s="42">
        <f t="shared" si="5"/>
        <v>17.427278603749194</v>
      </c>
      <c r="AP10" s="109"/>
      <c r="AQ10" s="81"/>
      <c r="AR10" s="40">
        <f t="shared" si="6"/>
        <v>1.5</v>
      </c>
      <c r="AS10" s="41">
        <f t="shared" si="1"/>
        <v>3.803766770027623E-2</v>
      </c>
      <c r="AT10" s="162"/>
      <c r="AU10" s="162"/>
      <c r="AV10" s="81">
        <v>4</v>
      </c>
      <c r="AW10" s="42">
        <f t="shared" si="7"/>
        <v>0.15215067080110492</v>
      </c>
      <c r="AX10" s="109"/>
      <c r="AY10" s="81"/>
      <c r="AZ10" s="40">
        <f t="shared" si="8"/>
        <v>1.5</v>
      </c>
      <c r="BA10" s="41">
        <f t="shared" si="2"/>
        <v>2.5358445133517486E-2</v>
      </c>
      <c r="BB10" s="162"/>
      <c r="BC10" s="162"/>
      <c r="BD10" s="81">
        <v>4</v>
      </c>
      <c r="BE10" s="42">
        <f t="shared" si="9"/>
        <v>0.10143378053406994</v>
      </c>
      <c r="BF10" s="109"/>
    </row>
    <row r="11" spans="1:77" x14ac:dyDescent="0.2">
      <c r="A11" s="131"/>
      <c r="B11" s="70">
        <v>5</v>
      </c>
      <c r="C11" s="71">
        <v>59</v>
      </c>
      <c r="D11" s="72">
        <v>60</v>
      </c>
      <c r="E11" s="9">
        <f t="shared" si="3"/>
        <v>3540</v>
      </c>
      <c r="F11" s="133"/>
      <c r="G11" s="136"/>
      <c r="H11" s="83"/>
      <c r="I11" s="12" t="s">
        <v>6</v>
      </c>
      <c r="J11" s="11">
        <f>L7</f>
        <v>31.876625270029187</v>
      </c>
      <c r="K11" t="s">
        <v>5</v>
      </c>
      <c r="M11" s="13"/>
      <c r="N11" s="10"/>
      <c r="O11" s="48"/>
      <c r="P11" s="83"/>
      <c r="AJ11" s="40">
        <f t="shared" si="4"/>
        <v>2</v>
      </c>
      <c r="AK11" s="41">
        <f t="shared" si="0"/>
        <v>4.3051066580478343</v>
      </c>
      <c r="AL11" s="162"/>
      <c r="AM11" s="162"/>
      <c r="AN11" s="81">
        <v>2</v>
      </c>
      <c r="AO11" s="42">
        <f t="shared" si="5"/>
        <v>8.6102133160956686</v>
      </c>
      <c r="AP11" s="109"/>
      <c r="AQ11" s="81"/>
      <c r="AR11" s="40">
        <f t="shared" si="6"/>
        <v>2</v>
      </c>
      <c r="AS11" s="41">
        <f t="shared" si="1"/>
        <v>5.0114909373657694E-2</v>
      </c>
      <c r="AT11" s="162"/>
      <c r="AU11" s="162"/>
      <c r="AV11" s="81">
        <v>2</v>
      </c>
      <c r="AW11" s="42">
        <f t="shared" si="7"/>
        <v>0.10022981874731539</v>
      </c>
      <c r="AX11" s="109"/>
      <c r="AY11" s="81"/>
      <c r="AZ11" s="40">
        <f t="shared" si="8"/>
        <v>2</v>
      </c>
      <c r="BA11" s="41">
        <f t="shared" si="2"/>
        <v>2.5057454686828847E-2</v>
      </c>
      <c r="BB11" s="162"/>
      <c r="BC11" s="162"/>
      <c r="BD11" s="81">
        <v>2</v>
      </c>
      <c r="BE11" s="42">
        <f t="shared" si="9"/>
        <v>5.0114909373657694E-2</v>
      </c>
      <c r="BF11" s="109"/>
    </row>
    <row r="12" spans="1:77" ht="15.75" thickBot="1" x14ac:dyDescent="0.25">
      <c r="A12" s="140"/>
      <c r="B12" s="73">
        <v>6</v>
      </c>
      <c r="C12" s="74">
        <v>60</v>
      </c>
      <c r="D12" s="75">
        <v>60</v>
      </c>
      <c r="E12" s="9">
        <f t="shared" si="3"/>
        <v>3600</v>
      </c>
      <c r="F12" s="134"/>
      <c r="G12" s="137"/>
      <c r="H12" s="83"/>
      <c r="I12" s="94" t="s">
        <v>7</v>
      </c>
      <c r="J12" s="95">
        <v>0.95</v>
      </c>
      <c r="M12" s="13"/>
      <c r="N12" s="96" t="s">
        <v>10</v>
      </c>
      <c r="O12" s="97">
        <v>1.1000000000000001</v>
      </c>
      <c r="P12" s="83"/>
      <c r="U12" s="83"/>
      <c r="AJ12" s="40">
        <f t="shared" si="4"/>
        <v>2.5</v>
      </c>
      <c r="AK12" s="41">
        <f t="shared" si="0"/>
        <v>4.2857142857142856</v>
      </c>
      <c r="AL12" s="162"/>
      <c r="AM12" s="162"/>
      <c r="AN12" s="81">
        <v>4</v>
      </c>
      <c r="AO12" s="42">
        <f t="shared" si="5"/>
        <v>17.142857142857142</v>
      </c>
      <c r="AP12" s="109"/>
      <c r="AQ12" s="81"/>
      <c r="AR12" s="40">
        <f t="shared" si="6"/>
        <v>2.5</v>
      </c>
      <c r="AS12" s="41">
        <f t="shared" si="1"/>
        <v>6.2361458173301527E-2</v>
      </c>
      <c r="AT12" s="162"/>
      <c r="AU12" s="162"/>
      <c r="AV12" s="81">
        <v>4</v>
      </c>
      <c r="AW12" s="42">
        <f t="shared" si="7"/>
        <v>0.24944583269320611</v>
      </c>
      <c r="AX12" s="109"/>
      <c r="AY12" s="81"/>
      <c r="AZ12" s="40">
        <f t="shared" si="8"/>
        <v>2.5</v>
      </c>
      <c r="BA12" s="41">
        <f t="shared" si="2"/>
        <v>2.494458326932061E-2</v>
      </c>
      <c r="BB12" s="162"/>
      <c r="BC12" s="162"/>
      <c r="BD12" s="81">
        <v>4</v>
      </c>
      <c r="BE12" s="42">
        <f t="shared" si="9"/>
        <v>9.9778333077282441E-2</v>
      </c>
      <c r="BF12" s="109"/>
    </row>
    <row r="13" spans="1:77" x14ac:dyDescent="0.2">
      <c r="D13" s="3"/>
      <c r="E13" s="3"/>
      <c r="F13" s="3"/>
      <c r="G13" s="3"/>
      <c r="H13" s="4"/>
      <c r="I13" s="3" t="s">
        <v>58</v>
      </c>
      <c r="J13" s="14">
        <f>N98</f>
        <v>11.529712168714617</v>
      </c>
      <c r="K13" s="1"/>
      <c r="L13" s="1"/>
      <c r="N13" s="98" t="s">
        <v>58</v>
      </c>
      <c r="O13" s="11">
        <f>P98</f>
        <v>9.4610210704644093E-2</v>
      </c>
      <c r="P13" s="13"/>
      <c r="Q13" s="83"/>
      <c r="R13" s="10"/>
      <c r="S13" s="10"/>
      <c r="T13" s="10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J13" s="40">
        <f t="shared" si="4"/>
        <v>3</v>
      </c>
      <c r="AK13" s="41">
        <f t="shared" si="0"/>
        <v>4.2210730446024565</v>
      </c>
      <c r="AL13" s="162"/>
      <c r="AM13" s="162"/>
      <c r="AN13" s="81">
        <v>2</v>
      </c>
      <c r="AO13" s="42">
        <f t="shared" si="5"/>
        <v>8.4421460892049129</v>
      </c>
      <c r="AP13" s="109"/>
      <c r="AQ13" s="81"/>
      <c r="AR13" s="40">
        <f t="shared" si="6"/>
        <v>3</v>
      </c>
      <c r="AS13" s="41">
        <f t="shared" si="1"/>
        <v>7.3705035632879445E-2</v>
      </c>
      <c r="AT13" s="162"/>
      <c r="AU13" s="162"/>
      <c r="AV13" s="81">
        <v>2</v>
      </c>
      <c r="AW13" s="42">
        <f t="shared" si="7"/>
        <v>0.14741007126575889</v>
      </c>
      <c r="AX13" s="109"/>
      <c r="AY13" s="81"/>
      <c r="AZ13" s="40">
        <f t="shared" si="8"/>
        <v>3</v>
      </c>
      <c r="BA13" s="41">
        <f t="shared" si="2"/>
        <v>2.4568345210959817E-2</v>
      </c>
      <c r="BB13" s="162"/>
      <c r="BC13" s="162"/>
      <c r="BD13" s="81">
        <v>2</v>
      </c>
      <c r="BE13" s="42">
        <f t="shared" si="9"/>
        <v>4.9136690421919635E-2</v>
      </c>
      <c r="BF13" s="109"/>
    </row>
    <row r="14" spans="1:77" ht="16.5" thickBot="1" x14ac:dyDescent="0.3">
      <c r="L14" s="66" t="s">
        <v>23</v>
      </c>
      <c r="N14" s="114" t="s">
        <v>42</v>
      </c>
      <c r="O14" s="115"/>
      <c r="P14" s="118" t="s">
        <v>43</v>
      </c>
      <c r="Q14" s="119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J14" s="40">
        <f t="shared" si="4"/>
        <v>3.5</v>
      </c>
      <c r="AK14" s="41">
        <f t="shared" si="0"/>
        <v>4.2792501616031027</v>
      </c>
      <c r="AL14" s="162"/>
      <c r="AM14" s="162"/>
      <c r="AN14" s="81">
        <v>4</v>
      </c>
      <c r="AO14" s="42">
        <f t="shared" si="5"/>
        <v>17.117000646412411</v>
      </c>
      <c r="AP14" s="109"/>
      <c r="AQ14" s="81"/>
      <c r="AR14" s="40">
        <f t="shared" si="6"/>
        <v>3.5</v>
      </c>
      <c r="AS14" s="41">
        <f t="shared" si="1"/>
        <v>8.7174358122195858E-2</v>
      </c>
      <c r="AT14" s="162"/>
      <c r="AU14" s="162"/>
      <c r="AV14" s="81">
        <v>4</v>
      </c>
      <c r="AW14" s="42">
        <f t="shared" si="7"/>
        <v>0.34869743248878343</v>
      </c>
      <c r="AX14" s="109"/>
      <c r="AY14" s="81"/>
      <c r="AZ14" s="40">
        <f t="shared" si="8"/>
        <v>3.5</v>
      </c>
      <c r="BA14" s="41">
        <f t="shared" si="2"/>
        <v>2.4906959463484531E-2</v>
      </c>
      <c r="BB14" s="162"/>
      <c r="BC14" s="162"/>
      <c r="BD14" s="81">
        <v>4</v>
      </c>
      <c r="BE14" s="42">
        <f t="shared" si="9"/>
        <v>9.9627837853938125E-2</v>
      </c>
      <c r="BF14" s="109"/>
    </row>
    <row r="15" spans="1:77" ht="15" customHeight="1" x14ac:dyDescent="0.2">
      <c r="B15" s="141" t="s">
        <v>37</v>
      </c>
      <c r="C15" s="143" t="s">
        <v>65</v>
      </c>
      <c r="D15" s="145" t="s">
        <v>15</v>
      </c>
      <c r="E15" s="147" t="s">
        <v>16</v>
      </c>
      <c r="F15" s="148"/>
      <c r="G15" s="149"/>
      <c r="H15" s="150" t="s">
        <v>24</v>
      </c>
      <c r="I15" s="156" t="s">
        <v>38</v>
      </c>
      <c r="J15" s="163" t="s">
        <v>59</v>
      </c>
      <c r="K15" s="122" t="s">
        <v>60</v>
      </c>
      <c r="L15" s="116" t="s">
        <v>61</v>
      </c>
      <c r="M15" s="120" t="s">
        <v>62</v>
      </c>
      <c r="N15" s="116" t="s">
        <v>63</v>
      </c>
      <c r="O15" s="120" t="s">
        <v>62</v>
      </c>
      <c r="P15" s="124" t="s">
        <v>63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J15" s="40">
        <f t="shared" si="4"/>
        <v>4</v>
      </c>
      <c r="AK15" s="41">
        <f t="shared" si="0"/>
        <v>4.1952165481577248</v>
      </c>
      <c r="AL15" s="162"/>
      <c r="AM15" s="162"/>
      <c r="AN15" s="81">
        <v>2</v>
      </c>
      <c r="AO15" s="42">
        <f t="shared" si="5"/>
        <v>8.3904330963154496</v>
      </c>
      <c r="AP15" s="109"/>
      <c r="AQ15" s="81"/>
      <c r="AR15" s="40">
        <f t="shared" si="6"/>
        <v>4</v>
      </c>
      <c r="AS15" s="41">
        <f t="shared" si="1"/>
        <v>9.7671399950462007E-2</v>
      </c>
      <c r="AT15" s="162"/>
      <c r="AU15" s="162"/>
      <c r="AV15" s="81">
        <v>2</v>
      </c>
      <c r="AW15" s="42">
        <f t="shared" si="7"/>
        <v>0.19534279990092401</v>
      </c>
      <c r="AX15" s="109"/>
      <c r="AY15" s="81"/>
      <c r="AZ15" s="40">
        <f t="shared" si="8"/>
        <v>4</v>
      </c>
      <c r="BA15" s="41">
        <f t="shared" si="2"/>
        <v>2.4417849987615502E-2</v>
      </c>
      <c r="BB15" s="162"/>
      <c r="BC15" s="162"/>
      <c r="BD15" s="81">
        <v>2</v>
      </c>
      <c r="BE15" s="42">
        <f t="shared" si="9"/>
        <v>4.8835699975231003E-2</v>
      </c>
      <c r="BF15" s="109"/>
    </row>
    <row r="16" spans="1:77" ht="15.75" thickBot="1" x14ac:dyDescent="0.25">
      <c r="B16" s="142"/>
      <c r="C16" s="144"/>
      <c r="D16" s="146"/>
      <c r="E16" s="33">
        <v>1</v>
      </c>
      <c r="F16" s="84">
        <v>2</v>
      </c>
      <c r="G16" s="87">
        <v>3</v>
      </c>
      <c r="H16" s="151"/>
      <c r="I16" s="157"/>
      <c r="J16" s="164"/>
      <c r="K16" s="123"/>
      <c r="L16" s="165"/>
      <c r="M16" s="166"/>
      <c r="N16" s="165"/>
      <c r="O16" s="166"/>
      <c r="P16" s="167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J16" s="40">
        <f t="shared" si="4"/>
        <v>4.5</v>
      </c>
      <c r="AK16" s="41">
        <f t="shared" si="0"/>
        <v>4.1402714932126692</v>
      </c>
      <c r="AL16" s="162"/>
      <c r="AM16" s="162"/>
      <c r="AN16" s="81">
        <v>4</v>
      </c>
      <c r="AO16" s="42">
        <f t="shared" si="5"/>
        <v>16.561085972850677</v>
      </c>
      <c r="AP16" s="109"/>
      <c r="AQ16" s="81"/>
      <c r="AR16" s="40">
        <f t="shared" si="6"/>
        <v>4.5</v>
      </c>
      <c r="AS16" s="41">
        <f t="shared" si="1"/>
        <v>0.10844121437103969</v>
      </c>
      <c r="AT16" s="162"/>
      <c r="AU16" s="162"/>
      <c r="AV16" s="81">
        <v>4</v>
      </c>
      <c r="AW16" s="42">
        <f t="shared" si="7"/>
        <v>0.43376485748415877</v>
      </c>
      <c r="AX16" s="109"/>
      <c r="AY16" s="81"/>
      <c r="AZ16" s="40">
        <f t="shared" si="8"/>
        <v>4.5</v>
      </c>
      <c r="BA16" s="41">
        <f t="shared" si="2"/>
        <v>2.409804763800882E-2</v>
      </c>
      <c r="BB16" s="162"/>
      <c r="BC16" s="162"/>
      <c r="BD16" s="81">
        <v>4</v>
      </c>
      <c r="BE16" s="42">
        <f t="shared" si="9"/>
        <v>9.6392190552035281E-2</v>
      </c>
      <c r="BF16" s="109"/>
    </row>
    <row r="17" spans="2:58" x14ac:dyDescent="0.2">
      <c r="B17" s="15">
        <v>0</v>
      </c>
      <c r="C17" s="16">
        <f t="shared" ref="C17:C80" si="10">D17/60</f>
        <v>0</v>
      </c>
      <c r="D17" s="27">
        <v>0</v>
      </c>
      <c r="E17" s="35">
        <v>0</v>
      </c>
      <c r="F17" s="30">
        <v>0</v>
      </c>
      <c r="G17" s="99">
        <f t="shared" ref="G17:G80" si="11">AVERAGE(E17:F17)</f>
        <v>0</v>
      </c>
      <c r="H17" s="18">
        <f>G17/0.1547</f>
        <v>0</v>
      </c>
      <c r="I17" s="19">
        <f>C17/$J$10</f>
        <v>0</v>
      </c>
      <c r="J17" s="43">
        <f t="shared" ref="J17:J80" si="12">H17/$I$7</f>
        <v>0</v>
      </c>
      <c r="K17" s="46">
        <f t="shared" ref="K17:K80" si="13">C17*J17</f>
        <v>0</v>
      </c>
      <c r="L17" s="43">
        <f>J17*$J$11</f>
        <v>0</v>
      </c>
      <c r="M17" s="46">
        <v>0</v>
      </c>
      <c r="N17" s="53">
        <f>(M17-L17)^2</f>
        <v>0</v>
      </c>
      <c r="O17" s="85">
        <v>0</v>
      </c>
      <c r="P17" s="64">
        <f>(O17-L17)^2</f>
        <v>0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J17" s="40">
        <f t="shared" si="4"/>
        <v>5</v>
      </c>
      <c r="AK17" s="41">
        <f t="shared" si="0"/>
        <v>4.082094376212023</v>
      </c>
      <c r="AL17" s="162"/>
      <c r="AM17" s="162"/>
      <c r="AN17" s="81">
        <v>2</v>
      </c>
      <c r="AO17" s="42">
        <f t="shared" si="5"/>
        <v>8.164188752424046</v>
      </c>
      <c r="AP17" s="109"/>
      <c r="AQ17" s="81"/>
      <c r="AR17" s="40">
        <f t="shared" si="6"/>
        <v>5</v>
      </c>
      <c r="AS17" s="41">
        <f t="shared" si="1"/>
        <v>0.11879716692742055</v>
      </c>
      <c r="AT17" s="162"/>
      <c r="AU17" s="162"/>
      <c r="AV17" s="81">
        <v>2</v>
      </c>
      <c r="AW17" s="42">
        <f t="shared" si="7"/>
        <v>0.23759433385484111</v>
      </c>
      <c r="AX17" s="109"/>
      <c r="AY17" s="81"/>
      <c r="AZ17" s="40">
        <f t="shared" si="8"/>
        <v>5</v>
      </c>
      <c r="BA17" s="41">
        <f t="shared" si="2"/>
        <v>2.375943338548411E-2</v>
      </c>
      <c r="BB17" s="162"/>
      <c r="BC17" s="162"/>
      <c r="BD17" s="81">
        <v>2</v>
      </c>
      <c r="BE17" s="42">
        <f t="shared" si="9"/>
        <v>4.751886677096822E-2</v>
      </c>
      <c r="BF17" s="109"/>
    </row>
    <row r="18" spans="2:58" x14ac:dyDescent="0.2">
      <c r="B18" s="86">
        <v>1</v>
      </c>
      <c r="C18" s="21">
        <f t="shared" si="10"/>
        <v>0.5</v>
      </c>
      <c r="D18" s="28">
        <f t="shared" ref="D18:D37" si="14">D17+30</f>
        <v>30</v>
      </c>
      <c r="E18" s="35">
        <v>0.42599999999999999</v>
      </c>
      <c r="F18" s="30">
        <v>0.88300000000000001</v>
      </c>
      <c r="G18" s="99">
        <f t="shared" si="11"/>
        <v>0.65449999999999997</v>
      </c>
      <c r="H18" s="18">
        <f t="shared" ref="H18:H81" si="15">G18/0.1547</f>
        <v>4.2307692307692308</v>
      </c>
      <c r="I18" s="19">
        <f t="shared" ref="I18:I81" si="16">C18/$J$10</f>
        <v>1.318014140793114E-2</v>
      </c>
      <c r="J18" s="43">
        <f t="shared" si="12"/>
        <v>2.4624780919713936E-2</v>
      </c>
      <c r="K18" s="44">
        <f t="shared" si="13"/>
        <v>1.2312390459856968E-2</v>
      </c>
      <c r="L18" s="51">
        <f>J18*$J$11</f>
        <v>0.78495491373428583</v>
      </c>
      <c r="M18" s="44">
        <f>0.5*SQRT($J$12/(PI()))*EXP(-((1-I18)^2*$J$12)/(4*I18))</f>
        <v>6.5826885426047068E-9</v>
      </c>
      <c r="N18" s="53">
        <f t="shared" ref="N18:N81" si="17">(M18-L18)^2</f>
        <v>0.61615420626137274</v>
      </c>
      <c r="O18" s="55">
        <f>$O$12*($O$12*I18)^($O$12-1)/(FACT($O$12-1))*EXP(-$O$12*I18)</f>
        <v>0.70994955564177975</v>
      </c>
      <c r="P18" s="57">
        <f>(O18-L18)^2</f>
        <v>5.6258037425850676E-3</v>
      </c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J18" s="40">
        <f t="shared" si="4"/>
        <v>5.5</v>
      </c>
      <c r="AK18" s="41">
        <f t="shared" si="0"/>
        <v>4.0562378797672913</v>
      </c>
      <c r="AL18" s="162"/>
      <c r="AM18" s="162"/>
      <c r="AN18" s="81">
        <v>4</v>
      </c>
      <c r="AO18" s="42">
        <f t="shared" si="5"/>
        <v>16.224951519069165</v>
      </c>
      <c r="AP18" s="109"/>
      <c r="AQ18" s="81"/>
      <c r="AR18" s="40">
        <f t="shared" si="6"/>
        <v>5.5</v>
      </c>
      <c r="AS18" s="41">
        <f t="shared" si="1"/>
        <v>0.12984915989176884</v>
      </c>
      <c r="AT18" s="162"/>
      <c r="AU18" s="162"/>
      <c r="AV18" s="81">
        <v>4</v>
      </c>
      <c r="AW18" s="42">
        <f t="shared" si="7"/>
        <v>0.51939663956707538</v>
      </c>
      <c r="AX18" s="109"/>
      <c r="AY18" s="81"/>
      <c r="AZ18" s="40">
        <f t="shared" si="8"/>
        <v>5.5</v>
      </c>
      <c r="BA18" s="41">
        <f t="shared" si="2"/>
        <v>2.3608938162139791E-2</v>
      </c>
      <c r="BB18" s="162"/>
      <c r="BC18" s="162"/>
      <c r="BD18" s="81">
        <v>4</v>
      </c>
      <c r="BE18" s="42">
        <f t="shared" si="9"/>
        <v>9.4435752648559163E-2</v>
      </c>
      <c r="BF18" s="109"/>
    </row>
    <row r="19" spans="2:58" x14ac:dyDescent="0.2">
      <c r="B19" s="86">
        <v>2</v>
      </c>
      <c r="C19" s="21">
        <f t="shared" si="10"/>
        <v>1</v>
      </c>
      <c r="D19" s="28">
        <f t="shared" si="14"/>
        <v>60</v>
      </c>
      <c r="E19" s="36">
        <v>0.45800000000000002</v>
      </c>
      <c r="F19" s="31">
        <v>0.89600000000000002</v>
      </c>
      <c r="G19" s="99">
        <f t="shared" si="11"/>
        <v>0.67700000000000005</v>
      </c>
      <c r="H19" s="18">
        <f t="shared" si="15"/>
        <v>4.3762120232708472</v>
      </c>
      <c r="I19" s="19">
        <f t="shared" si="16"/>
        <v>2.6360282815862279E-2</v>
      </c>
      <c r="J19" s="43">
        <f t="shared" si="12"/>
        <v>2.5471316551025722E-2</v>
      </c>
      <c r="K19" s="44">
        <f t="shared" si="13"/>
        <v>2.5471316551025722E-2</v>
      </c>
      <c r="L19" s="51">
        <f>J19*$J$11</f>
        <v>0.8119396128313392</v>
      </c>
      <c r="M19" s="44">
        <f>0.5*SQRT($J$12/(PI()))*EXP(-((1-I19)^2*$J$12)/(4*I19))</f>
        <v>5.3695245330787559E-5</v>
      </c>
      <c r="N19" s="53">
        <f t="shared" si="17"/>
        <v>0.65915874317447476</v>
      </c>
      <c r="O19" s="55">
        <f t="shared" ref="O19:O82" si="18">$O$12*($O$12*I19)^($O$12-1)/(FACT($O$12-1))*EXP(-$O$12*I19)</f>
        <v>0.7499529577976437</v>
      </c>
      <c r="P19" s="57">
        <f t="shared" ref="P19:P82" si="19">(O19-L19)^2</f>
        <v>3.8423454022663665E-3</v>
      </c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J19" s="40">
        <f t="shared" si="4"/>
        <v>6</v>
      </c>
      <c r="AK19" s="41">
        <f t="shared" si="0"/>
        <v>4.0303813833225597</v>
      </c>
      <c r="AL19" s="162"/>
      <c r="AM19" s="162"/>
      <c r="AN19" s="81">
        <v>2</v>
      </c>
      <c r="AO19" s="42">
        <f t="shared" si="5"/>
        <v>8.0607627666451194</v>
      </c>
      <c r="AP19" s="109"/>
      <c r="AQ19" s="81"/>
      <c r="AR19" s="40">
        <f t="shared" si="6"/>
        <v>6</v>
      </c>
      <c r="AS19" s="41">
        <f t="shared" si="1"/>
        <v>0.14075065763277284</v>
      </c>
      <c r="AT19" s="162"/>
      <c r="AU19" s="162"/>
      <c r="AV19" s="81">
        <v>2</v>
      </c>
      <c r="AW19" s="42">
        <f t="shared" si="7"/>
        <v>0.28150131526554567</v>
      </c>
      <c r="AX19" s="109"/>
      <c r="AY19" s="81"/>
      <c r="AZ19" s="40">
        <f t="shared" si="8"/>
        <v>6</v>
      </c>
      <c r="BA19" s="41">
        <f t="shared" si="2"/>
        <v>2.3458442938795475E-2</v>
      </c>
      <c r="BB19" s="162"/>
      <c r="BC19" s="162"/>
      <c r="BD19" s="81">
        <v>2</v>
      </c>
      <c r="BE19" s="42">
        <f t="shared" si="9"/>
        <v>4.691688587759095E-2</v>
      </c>
      <c r="BF19" s="109"/>
    </row>
    <row r="20" spans="2:58" x14ac:dyDescent="0.2">
      <c r="B20" s="86">
        <v>3</v>
      </c>
      <c r="C20" s="21">
        <f t="shared" si="10"/>
        <v>1.5</v>
      </c>
      <c r="D20" s="28">
        <f t="shared" si="14"/>
        <v>90</v>
      </c>
      <c r="E20" s="36">
        <v>0.45500000000000002</v>
      </c>
      <c r="F20" s="31">
        <v>0.89300000000000002</v>
      </c>
      <c r="G20" s="99">
        <f t="shared" si="11"/>
        <v>0.67400000000000004</v>
      </c>
      <c r="H20" s="18">
        <f t="shared" si="15"/>
        <v>4.3568196509372985</v>
      </c>
      <c r="I20" s="19">
        <f t="shared" si="16"/>
        <v>3.9540424223793419E-2</v>
      </c>
      <c r="J20" s="43">
        <f t="shared" si="12"/>
        <v>2.5358445133517486E-2</v>
      </c>
      <c r="K20" s="44">
        <f t="shared" si="13"/>
        <v>3.803766770027623E-2</v>
      </c>
      <c r="L20" s="51">
        <f>J20*$J$11</f>
        <v>0.8083416529517321</v>
      </c>
      <c r="M20" s="44">
        <f t="shared" ref="M20:M83" si="20">0.5*SQRT($J$12/(PI()))*EXP(-((1-I20)^2*$J$12)/(4*I20))</f>
        <v>1.0786329816445226E-3</v>
      </c>
      <c r="N20" s="53">
        <f t="shared" si="17"/>
        <v>0.65167358341122594</v>
      </c>
      <c r="O20" s="55">
        <f t="shared" si="18"/>
        <v>0.76974465032090134</v>
      </c>
      <c r="P20" s="57">
        <f t="shared" si="19"/>
        <v>1.4897286120843572E-3</v>
      </c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J20" s="40">
        <f t="shared" si="4"/>
        <v>6.5</v>
      </c>
      <c r="AK20" s="41">
        <f t="shared" si="0"/>
        <v>3.9657401422107301</v>
      </c>
      <c r="AL20" s="162"/>
      <c r="AM20" s="162"/>
      <c r="AN20" s="81">
        <v>4</v>
      </c>
      <c r="AO20" s="42">
        <f t="shared" si="5"/>
        <v>15.86296056884292</v>
      </c>
      <c r="AP20" s="109"/>
      <c r="AQ20" s="81"/>
      <c r="AR20" s="40">
        <f t="shared" si="6"/>
        <v>6.5</v>
      </c>
      <c r="AS20" s="41">
        <f t="shared" si="1"/>
        <v>0.15003433172282543</v>
      </c>
      <c r="AT20" s="162"/>
      <c r="AU20" s="162"/>
      <c r="AV20" s="81">
        <v>4</v>
      </c>
      <c r="AW20" s="42">
        <f t="shared" si="7"/>
        <v>0.60013732689130173</v>
      </c>
      <c r="AX20" s="109"/>
      <c r="AY20" s="81"/>
      <c r="AZ20" s="40">
        <f t="shared" si="8"/>
        <v>6.5</v>
      </c>
      <c r="BA20" s="41">
        <f t="shared" si="2"/>
        <v>2.3082204880434682E-2</v>
      </c>
      <c r="BB20" s="162"/>
      <c r="BC20" s="162"/>
      <c r="BD20" s="81">
        <v>4</v>
      </c>
      <c r="BE20" s="42">
        <f t="shared" si="9"/>
        <v>9.2328819521738728E-2</v>
      </c>
      <c r="BF20" s="109"/>
    </row>
    <row r="21" spans="2:58" x14ac:dyDescent="0.2">
      <c r="B21" s="86">
        <v>4</v>
      </c>
      <c r="C21" s="21">
        <f t="shared" si="10"/>
        <v>2</v>
      </c>
      <c r="D21" s="28">
        <f t="shared" si="14"/>
        <v>120</v>
      </c>
      <c r="E21" s="36">
        <v>0.44900000000000001</v>
      </c>
      <c r="F21" s="31">
        <v>0.88300000000000001</v>
      </c>
      <c r="G21" s="99">
        <f t="shared" si="11"/>
        <v>0.66600000000000004</v>
      </c>
      <c r="H21" s="18">
        <f t="shared" si="15"/>
        <v>4.3051066580478343</v>
      </c>
      <c r="I21" s="19">
        <f t="shared" si="16"/>
        <v>5.2720565631724559E-2</v>
      </c>
      <c r="J21" s="43">
        <f t="shared" si="12"/>
        <v>2.5057454686828847E-2</v>
      </c>
      <c r="K21" s="44">
        <f t="shared" si="13"/>
        <v>5.0114909373657694E-2</v>
      </c>
      <c r="L21" s="51">
        <f>J21*$J$11</f>
        <v>0.79874709327277971</v>
      </c>
      <c r="M21" s="44">
        <f>0.5*SQRT($J$12/(PI()))*EXP(-((1-I21)^2*$J$12)/(4*I21))</f>
        <v>4.8268399169547919E-3</v>
      </c>
      <c r="N21" s="53">
        <f t="shared" si="17"/>
        <v>0.63030936868857723</v>
      </c>
      <c r="O21" s="55">
        <f t="shared" si="18"/>
        <v>0.78080769364006919</v>
      </c>
      <c r="P21" s="57">
        <f t="shared" si="19"/>
        <v>3.2182205918209427E-4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J21" s="40">
        <f t="shared" si="4"/>
        <v>7</v>
      </c>
      <c r="AK21" s="41">
        <f t="shared" si="0"/>
        <v>3.939883645765998</v>
      </c>
      <c r="AL21" s="162"/>
      <c r="AM21" s="162"/>
      <c r="AN21" s="81">
        <v>2</v>
      </c>
      <c r="AO21" s="42">
        <f t="shared" si="5"/>
        <v>7.8797672915319961</v>
      </c>
      <c r="AP21" s="109"/>
      <c r="AQ21" s="81"/>
      <c r="AR21" s="40">
        <f t="shared" si="6"/>
        <v>7</v>
      </c>
      <c r="AS21" s="41">
        <f t="shared" si="1"/>
        <v>0.16052196759963255</v>
      </c>
      <c r="AT21" s="162"/>
      <c r="AU21" s="162"/>
      <c r="AV21" s="81">
        <v>2</v>
      </c>
      <c r="AW21" s="42">
        <f t="shared" si="7"/>
        <v>0.32104393519926511</v>
      </c>
      <c r="AX21" s="109"/>
      <c r="AY21" s="81"/>
      <c r="AZ21" s="40">
        <f t="shared" si="8"/>
        <v>7</v>
      </c>
      <c r="BA21" s="41">
        <f t="shared" si="2"/>
        <v>2.2931709657090363E-2</v>
      </c>
      <c r="BB21" s="162"/>
      <c r="BC21" s="162"/>
      <c r="BD21" s="81">
        <v>2</v>
      </c>
      <c r="BE21" s="42">
        <f t="shared" si="9"/>
        <v>4.5863419314180726E-2</v>
      </c>
      <c r="BF21" s="109"/>
    </row>
    <row r="22" spans="2:58" x14ac:dyDescent="0.2">
      <c r="B22" s="86">
        <f t="shared" ref="B22:B85" si="21">B21+1</f>
        <v>5</v>
      </c>
      <c r="C22" s="21">
        <f t="shared" si="10"/>
        <v>2.5</v>
      </c>
      <c r="D22" s="28">
        <f t="shared" si="14"/>
        <v>150</v>
      </c>
      <c r="E22" s="36">
        <v>0.44</v>
      </c>
      <c r="F22" s="31">
        <v>0.88600000000000001</v>
      </c>
      <c r="G22" s="99">
        <f t="shared" si="11"/>
        <v>0.66300000000000003</v>
      </c>
      <c r="H22" s="18">
        <f t="shared" si="15"/>
        <v>4.2857142857142856</v>
      </c>
      <c r="I22" s="19">
        <f t="shared" si="16"/>
        <v>6.5900707039655698E-2</v>
      </c>
      <c r="J22" s="43">
        <f t="shared" si="12"/>
        <v>2.494458326932061E-2</v>
      </c>
      <c r="K22" s="44">
        <f t="shared" si="13"/>
        <v>6.2361458173301527E-2</v>
      </c>
      <c r="L22" s="51">
        <f t="shared" ref="L22:L85" si="22">J22*$J$11</f>
        <v>0.79514913339317261</v>
      </c>
      <c r="M22" s="44">
        <f t="shared" si="20"/>
        <v>1.1846570126015003E-2</v>
      </c>
      <c r="N22" s="53">
        <f t="shared" si="17"/>
        <v>0.61356290562089955</v>
      </c>
      <c r="O22" s="55">
        <f t="shared" si="18"/>
        <v>0.78693455560491066</v>
      </c>
      <c r="P22" s="57">
        <f t="shared" si="19"/>
        <v>6.747928823940669E-5</v>
      </c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J22" s="40">
        <f t="shared" si="4"/>
        <v>7.5</v>
      </c>
      <c r="AK22" s="41">
        <f t="shared" si="0"/>
        <v>3.8817065287653523</v>
      </c>
      <c r="AL22" s="162"/>
      <c r="AM22" s="162"/>
      <c r="AN22" s="81">
        <v>4</v>
      </c>
      <c r="AO22" s="42">
        <f t="shared" si="5"/>
        <v>15.526826115061409</v>
      </c>
      <c r="AP22" s="109"/>
      <c r="AQ22" s="81"/>
      <c r="AR22" s="40">
        <f t="shared" si="6"/>
        <v>7.5</v>
      </c>
      <c r="AS22" s="41">
        <f t="shared" si="1"/>
        <v>0.16944821553424239</v>
      </c>
      <c r="AT22" s="162"/>
      <c r="AU22" s="162"/>
      <c r="AV22" s="81">
        <v>4</v>
      </c>
      <c r="AW22" s="42">
        <f t="shared" si="7"/>
        <v>0.67779286213696954</v>
      </c>
      <c r="AX22" s="109"/>
      <c r="AY22" s="81"/>
      <c r="AZ22" s="40">
        <f t="shared" si="8"/>
        <v>7.5</v>
      </c>
      <c r="BA22" s="41">
        <f t="shared" si="2"/>
        <v>2.2593095404565652E-2</v>
      </c>
      <c r="BB22" s="162"/>
      <c r="BC22" s="162"/>
      <c r="BD22" s="81">
        <v>4</v>
      </c>
      <c r="BE22" s="42">
        <f t="shared" si="9"/>
        <v>9.0372381618262609E-2</v>
      </c>
      <c r="BF22" s="109"/>
    </row>
    <row r="23" spans="2:58" x14ac:dyDescent="0.2">
      <c r="B23" s="86">
        <f t="shared" si="21"/>
        <v>6</v>
      </c>
      <c r="C23" s="21">
        <f t="shared" si="10"/>
        <v>3</v>
      </c>
      <c r="D23" s="28">
        <f t="shared" si="14"/>
        <v>180</v>
      </c>
      <c r="E23" s="36">
        <v>0.44</v>
      </c>
      <c r="F23" s="31">
        <v>0.86599999999999999</v>
      </c>
      <c r="G23" s="99">
        <f t="shared" si="11"/>
        <v>0.65300000000000002</v>
      </c>
      <c r="H23" s="18">
        <f t="shared" si="15"/>
        <v>4.2210730446024565</v>
      </c>
      <c r="I23" s="19">
        <f t="shared" si="16"/>
        <v>7.9080848447586838E-2</v>
      </c>
      <c r="J23" s="43">
        <f t="shared" si="12"/>
        <v>2.4568345210959817E-2</v>
      </c>
      <c r="K23" s="44">
        <f t="shared" si="13"/>
        <v>7.3705035632879445E-2</v>
      </c>
      <c r="L23" s="51">
        <f t="shared" si="22"/>
        <v>0.78315593379448223</v>
      </c>
      <c r="M23" s="44">
        <f t="shared" si="20"/>
        <v>2.1532409502683383E-2</v>
      </c>
      <c r="N23" s="53">
        <f t="shared" si="17"/>
        <v>0.58007039275466021</v>
      </c>
      <c r="O23" s="55">
        <f t="shared" si="18"/>
        <v>0.78987846219164515</v>
      </c>
      <c r="P23" s="57">
        <f t="shared" si="19"/>
        <v>4.5192388050661845E-5</v>
      </c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J23" s="40">
        <f t="shared" si="4"/>
        <v>8</v>
      </c>
      <c r="AK23" s="41">
        <f t="shared" si="0"/>
        <v>3.8461538461538458</v>
      </c>
      <c r="AL23" s="162"/>
      <c r="AM23" s="162"/>
      <c r="AN23" s="81">
        <v>2</v>
      </c>
      <c r="AO23" s="42">
        <f t="shared" si="5"/>
        <v>7.6923076923076916</v>
      </c>
      <c r="AP23" s="109"/>
      <c r="AQ23" s="81"/>
      <c r="AR23" s="40">
        <f t="shared" si="6"/>
        <v>8</v>
      </c>
      <c r="AS23" s="41">
        <f t="shared" si="1"/>
        <v>0.17908931577973769</v>
      </c>
      <c r="AT23" s="162"/>
      <c r="AU23" s="162"/>
      <c r="AV23" s="81">
        <v>2</v>
      </c>
      <c r="AW23" s="42">
        <f t="shared" si="7"/>
        <v>0.35817863155947538</v>
      </c>
      <c r="AX23" s="109"/>
      <c r="AY23" s="81"/>
      <c r="AZ23" s="40">
        <f t="shared" si="8"/>
        <v>8</v>
      </c>
      <c r="BA23" s="41">
        <f t="shared" si="2"/>
        <v>2.2386164472467211E-2</v>
      </c>
      <c r="BB23" s="162"/>
      <c r="BC23" s="162"/>
      <c r="BD23" s="81">
        <v>2</v>
      </c>
      <c r="BE23" s="42">
        <f t="shared" si="9"/>
        <v>4.4772328944934423E-2</v>
      </c>
      <c r="BF23" s="109"/>
    </row>
    <row r="24" spans="2:58" x14ac:dyDescent="0.2">
      <c r="B24" s="86">
        <f t="shared" si="21"/>
        <v>7</v>
      </c>
      <c r="C24" s="21">
        <f t="shared" si="10"/>
        <v>3.5</v>
      </c>
      <c r="D24" s="28">
        <f t="shared" si="14"/>
        <v>210</v>
      </c>
      <c r="E24" s="36">
        <v>0.438</v>
      </c>
      <c r="F24" s="31">
        <v>0.88600000000000001</v>
      </c>
      <c r="G24" s="99">
        <f t="shared" si="11"/>
        <v>0.66200000000000003</v>
      </c>
      <c r="H24" s="18">
        <f t="shared" si="15"/>
        <v>4.2792501616031027</v>
      </c>
      <c r="I24" s="19">
        <f t="shared" si="16"/>
        <v>9.2260989855517977E-2</v>
      </c>
      <c r="J24" s="43">
        <f t="shared" si="12"/>
        <v>2.4906959463484531E-2</v>
      </c>
      <c r="K24" s="44">
        <f t="shared" si="13"/>
        <v>8.7174358122195858E-2</v>
      </c>
      <c r="L24" s="51">
        <f t="shared" si="22"/>
        <v>0.79394981343330362</v>
      </c>
      <c r="M24" s="44">
        <f t="shared" si="20"/>
        <v>3.2965628162713582E-2</v>
      </c>
      <c r="N24" s="53">
        <f t="shared" si="17"/>
        <v>0.57909693023194375</v>
      </c>
      <c r="O24" s="55">
        <f t="shared" si="18"/>
        <v>0.79060304371311729</v>
      </c>
      <c r="P24" s="57">
        <f t="shared" si="19"/>
        <v>1.1200867559956063E-5</v>
      </c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J24" s="40">
        <f t="shared" si="4"/>
        <v>8.5</v>
      </c>
      <c r="AK24" s="41">
        <f t="shared" si="0"/>
        <v>3.8170652876535232</v>
      </c>
      <c r="AL24" s="162"/>
      <c r="AM24" s="162"/>
      <c r="AN24" s="81">
        <v>4</v>
      </c>
      <c r="AO24" s="42">
        <f t="shared" si="5"/>
        <v>15.268261150614093</v>
      </c>
      <c r="AP24" s="109"/>
      <c r="AQ24" s="81"/>
      <c r="AR24" s="40">
        <f t="shared" si="6"/>
        <v>8.5</v>
      </c>
      <c r="AS24" s="41">
        <f t="shared" si="1"/>
        <v>0.18884328744274131</v>
      </c>
      <c r="AT24" s="162"/>
      <c r="AU24" s="162"/>
      <c r="AV24" s="81">
        <v>4</v>
      </c>
      <c r="AW24" s="42">
        <f t="shared" si="7"/>
        <v>0.75537314977096526</v>
      </c>
      <c r="AX24" s="109"/>
      <c r="AY24" s="81"/>
      <c r="AZ24" s="40">
        <f t="shared" si="8"/>
        <v>8.5</v>
      </c>
      <c r="BA24" s="41">
        <f t="shared" si="2"/>
        <v>2.2216857346204859E-2</v>
      </c>
      <c r="BB24" s="162"/>
      <c r="BC24" s="162"/>
      <c r="BD24" s="81">
        <v>4</v>
      </c>
      <c r="BE24" s="42">
        <f t="shared" si="9"/>
        <v>8.8867429384819438E-2</v>
      </c>
      <c r="BF24" s="109"/>
    </row>
    <row r="25" spans="2:58" x14ac:dyDescent="0.2">
      <c r="B25" s="86">
        <f t="shared" si="21"/>
        <v>8</v>
      </c>
      <c r="C25" s="21">
        <f t="shared" si="10"/>
        <v>4</v>
      </c>
      <c r="D25" s="28">
        <f t="shared" si="14"/>
        <v>240</v>
      </c>
      <c r="E25" s="36">
        <v>0.42799999999999999</v>
      </c>
      <c r="F25" s="31">
        <v>0.87</v>
      </c>
      <c r="G25" s="99">
        <f t="shared" si="11"/>
        <v>0.64900000000000002</v>
      </c>
      <c r="H25" s="18">
        <f t="shared" si="15"/>
        <v>4.1952165481577248</v>
      </c>
      <c r="I25" s="19">
        <f t="shared" si="16"/>
        <v>0.10544113126344912</v>
      </c>
      <c r="J25" s="43">
        <f>H25/$I$7</f>
        <v>2.4417849987615502E-2</v>
      </c>
      <c r="K25" s="44">
        <f t="shared" si="13"/>
        <v>9.7671399950462007E-2</v>
      </c>
      <c r="L25" s="51">
        <f t="shared" si="22"/>
        <v>0.77835865395500614</v>
      </c>
      <c r="M25" s="44">
        <f t="shared" si="20"/>
        <v>4.5336504583385846E-2</v>
      </c>
      <c r="N25" s="53">
        <f t="shared" si="17"/>
        <v>0.53732147146938991</v>
      </c>
      <c r="O25" s="55">
        <f t="shared" si="18"/>
        <v>0.7896983084192597</v>
      </c>
      <c r="P25" s="57">
        <f t="shared" si="19"/>
        <v>1.2858776336866561E-4</v>
      </c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J25" s="40">
        <f t="shared" si="4"/>
        <v>9</v>
      </c>
      <c r="AK25" s="41">
        <f t="shared" si="0"/>
        <v>3.7653522947640594</v>
      </c>
      <c r="AL25" s="162"/>
      <c r="AM25" s="162"/>
      <c r="AN25" s="81">
        <v>2</v>
      </c>
      <c r="AO25" s="42">
        <f t="shared" si="5"/>
        <v>7.5307045895281188</v>
      </c>
      <c r="AP25" s="109"/>
      <c r="AQ25" s="81"/>
      <c r="AR25" s="40">
        <f t="shared" si="6"/>
        <v>9</v>
      </c>
      <c r="AS25" s="41">
        <f t="shared" si="1"/>
        <v>0.19724280209564599</v>
      </c>
      <c r="AT25" s="162"/>
      <c r="AU25" s="162"/>
      <c r="AV25" s="81">
        <v>2</v>
      </c>
      <c r="AW25" s="42">
        <f t="shared" si="7"/>
        <v>0.39448560419129197</v>
      </c>
      <c r="AX25" s="109"/>
      <c r="AY25" s="81"/>
      <c r="AZ25" s="40">
        <f t="shared" si="8"/>
        <v>9</v>
      </c>
      <c r="BA25" s="41">
        <f t="shared" si="2"/>
        <v>2.1915866899516221E-2</v>
      </c>
      <c r="BB25" s="162"/>
      <c r="BC25" s="162"/>
      <c r="BD25" s="81">
        <v>2</v>
      </c>
      <c r="BE25" s="42">
        <f t="shared" si="9"/>
        <v>4.3831733799032442E-2</v>
      </c>
      <c r="BF25" s="109"/>
    </row>
    <row r="26" spans="2:58" x14ac:dyDescent="0.2">
      <c r="B26" s="86">
        <f t="shared" si="21"/>
        <v>9</v>
      </c>
      <c r="C26" s="21">
        <f t="shared" si="10"/>
        <v>4.5</v>
      </c>
      <c r="D26" s="28">
        <f t="shared" si="14"/>
        <v>270</v>
      </c>
      <c r="E26" s="36">
        <v>0.41799999999999998</v>
      </c>
      <c r="F26" s="31">
        <v>0.86299999999999999</v>
      </c>
      <c r="G26" s="99">
        <f t="shared" si="11"/>
        <v>0.64049999999999996</v>
      </c>
      <c r="H26" s="18">
        <f t="shared" si="15"/>
        <v>4.1402714932126692</v>
      </c>
      <c r="I26" s="19">
        <f t="shared" si="16"/>
        <v>0.11862127267138026</v>
      </c>
      <c r="J26" s="43">
        <f t="shared" si="12"/>
        <v>2.409804763800882E-2</v>
      </c>
      <c r="K26" s="44">
        <f t="shared" si="13"/>
        <v>0.10844121437103969</v>
      </c>
      <c r="L26" s="51">
        <f t="shared" si="22"/>
        <v>0.76816443429611914</v>
      </c>
      <c r="M26" s="44">
        <f t="shared" si="20"/>
        <v>5.8047031162891581E-2</v>
      </c>
      <c r="N26" s="53">
        <f t="shared" si="17"/>
        <v>0.50426672623267887</v>
      </c>
      <c r="O26" s="55">
        <f t="shared" si="18"/>
        <v>0.78755336419675004</v>
      </c>
      <c r="P26" s="57">
        <f t="shared" si="19"/>
        <v>3.7593060269157906E-4</v>
      </c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J26" s="40">
        <f t="shared" si="4"/>
        <v>9.5</v>
      </c>
      <c r="AK26" s="41">
        <f t="shared" si="0"/>
        <v>3.7265675500969619</v>
      </c>
      <c r="AL26" s="162"/>
      <c r="AM26" s="162"/>
      <c r="AN26" s="81">
        <v>4</v>
      </c>
      <c r="AO26" s="42">
        <f t="shared" si="5"/>
        <v>14.906270200387848</v>
      </c>
      <c r="AP26" s="109"/>
      <c r="AQ26" s="81"/>
      <c r="AR26" s="40">
        <f t="shared" si="6"/>
        <v>9.5</v>
      </c>
      <c r="AS26" s="41">
        <f t="shared" si="1"/>
        <v>0.20605617861274761</v>
      </c>
      <c r="AT26" s="162"/>
      <c r="AU26" s="162"/>
      <c r="AV26" s="81">
        <v>4</v>
      </c>
      <c r="AW26" s="42">
        <f t="shared" si="7"/>
        <v>0.82422471445099044</v>
      </c>
      <c r="AX26" s="109"/>
      <c r="AY26" s="81"/>
      <c r="AZ26" s="40">
        <f t="shared" si="8"/>
        <v>9.5</v>
      </c>
      <c r="BA26" s="41">
        <f t="shared" si="2"/>
        <v>2.1690124064499747E-2</v>
      </c>
      <c r="BB26" s="162"/>
      <c r="BC26" s="162"/>
      <c r="BD26" s="81">
        <v>4</v>
      </c>
      <c r="BE26" s="42">
        <f t="shared" si="9"/>
        <v>8.676049625799899E-2</v>
      </c>
      <c r="BF26" s="109"/>
    </row>
    <row r="27" spans="2:58" x14ac:dyDescent="0.2">
      <c r="B27" s="86">
        <f t="shared" si="21"/>
        <v>10</v>
      </c>
      <c r="C27" s="21">
        <f t="shared" si="10"/>
        <v>5</v>
      </c>
      <c r="D27" s="28">
        <f t="shared" si="14"/>
        <v>300</v>
      </c>
      <c r="E27" s="36">
        <v>0.41199999999999998</v>
      </c>
      <c r="F27" s="31">
        <v>0.85099999999999998</v>
      </c>
      <c r="G27" s="99">
        <f t="shared" si="11"/>
        <v>0.63149999999999995</v>
      </c>
      <c r="H27" s="18">
        <f t="shared" si="15"/>
        <v>4.082094376212023</v>
      </c>
      <c r="I27" s="19">
        <f t="shared" si="16"/>
        <v>0.1318014140793114</v>
      </c>
      <c r="J27" s="43">
        <f t="shared" si="12"/>
        <v>2.375943338548411E-2</v>
      </c>
      <c r="K27" s="44">
        <f t="shared" si="13"/>
        <v>0.11879716692742055</v>
      </c>
      <c r="L27" s="51">
        <f t="shared" si="22"/>
        <v>0.75737055465729786</v>
      </c>
      <c r="M27" s="44">
        <f>0.5*SQRT($J$12/(PI()))*EXP(-((1-I27)^2*$J$12)/(4*I27))</f>
        <v>7.0692558989490506E-2</v>
      </c>
      <c r="N27" s="53">
        <f t="shared" si="17"/>
        <v>0.4715266697343572</v>
      </c>
      <c r="O27" s="55">
        <f t="shared" si="18"/>
        <v>0.78443916933158098</v>
      </c>
      <c r="P27" s="57">
        <f t="shared" si="19"/>
        <v>7.3270990038481543E-4</v>
      </c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J27" s="40">
        <f t="shared" si="4"/>
        <v>10</v>
      </c>
      <c r="AK27" s="41">
        <f t="shared" si="0"/>
        <v>3.6748545572074982</v>
      </c>
      <c r="AL27" s="162"/>
      <c r="AM27" s="162"/>
      <c r="AN27" s="81">
        <v>1</v>
      </c>
      <c r="AO27" s="42">
        <f t="shared" si="5"/>
        <v>3.6748545572074982</v>
      </c>
      <c r="AP27" s="109"/>
      <c r="AQ27" s="81"/>
      <c r="AR27" s="40">
        <f t="shared" si="6"/>
        <v>10</v>
      </c>
      <c r="AS27" s="41">
        <f t="shared" si="1"/>
        <v>0.2138913361781111</v>
      </c>
      <c r="AT27" s="162"/>
      <c r="AU27" s="162"/>
      <c r="AV27" s="81">
        <v>1</v>
      </c>
      <c r="AW27" s="42">
        <f t="shared" si="7"/>
        <v>0.2138913361781111</v>
      </c>
      <c r="AX27" s="109"/>
      <c r="AY27" s="81"/>
      <c r="AZ27" s="40">
        <f t="shared" si="8"/>
        <v>10</v>
      </c>
      <c r="BA27" s="41">
        <f t="shared" si="2"/>
        <v>2.1389133617811109E-2</v>
      </c>
      <c r="BB27" s="162"/>
      <c r="BC27" s="162"/>
      <c r="BD27" s="81">
        <v>1</v>
      </c>
      <c r="BE27" s="42">
        <f t="shared" si="9"/>
        <v>2.1389133617811109E-2</v>
      </c>
      <c r="BF27" s="109"/>
    </row>
    <row r="28" spans="2:58" x14ac:dyDescent="0.2">
      <c r="B28" s="86">
        <f t="shared" si="21"/>
        <v>11</v>
      </c>
      <c r="C28" s="21">
        <f t="shared" si="10"/>
        <v>5.5</v>
      </c>
      <c r="D28" s="28">
        <f t="shared" si="14"/>
        <v>330</v>
      </c>
      <c r="E28" s="36">
        <v>0.40699999999999997</v>
      </c>
      <c r="F28" s="31">
        <v>0.84799999999999998</v>
      </c>
      <c r="G28" s="99">
        <f t="shared" si="11"/>
        <v>0.62749999999999995</v>
      </c>
      <c r="H28" s="18">
        <f t="shared" si="15"/>
        <v>4.0562378797672913</v>
      </c>
      <c r="I28" s="19">
        <f>C28/$J$10</f>
        <v>0.14498155548724254</v>
      </c>
      <c r="J28" s="43">
        <f t="shared" si="12"/>
        <v>2.3608938162139791E-2</v>
      </c>
      <c r="K28" s="44">
        <f t="shared" si="13"/>
        <v>0.12984915989176884</v>
      </c>
      <c r="L28" s="51">
        <f t="shared" si="22"/>
        <v>0.75257327481782166</v>
      </c>
      <c r="M28" s="44">
        <f t="shared" si="20"/>
        <v>8.3015221061514557E-2</v>
      </c>
      <c r="N28" s="53">
        <f t="shared" si="17"/>
        <v>0.44830798734993377</v>
      </c>
      <c r="O28" s="55">
        <f t="shared" si="18"/>
        <v>0.78055241308136414</v>
      </c>
      <c r="P28" s="57">
        <f t="shared" si="19"/>
        <v>7.8283217797042693E-4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J28" s="40">
        <f t="shared" si="4"/>
        <v>11</v>
      </c>
      <c r="AK28" s="41">
        <f t="shared" si="0"/>
        <v>3.6037491919844862</v>
      </c>
      <c r="AL28" s="109">
        <f>COUNT(AJ27:AJ77)-1</f>
        <v>50</v>
      </c>
      <c r="AM28" s="109">
        <f>(AJ77-AJ27)/AL28</f>
        <v>1</v>
      </c>
      <c r="AN28" s="81">
        <v>4</v>
      </c>
      <c r="AO28" s="42">
        <f>AK28*AN28</f>
        <v>14.414996767937945</v>
      </c>
      <c r="AP28" s="109">
        <f>AM28/3*SUM(AO27:AO77)</f>
        <v>104.60137901314371</v>
      </c>
      <c r="AQ28" s="81"/>
      <c r="AR28" s="40">
        <f t="shared" si="6"/>
        <v>11</v>
      </c>
      <c r="AS28" s="41">
        <f t="shared" si="1"/>
        <v>0.23072798928975666</v>
      </c>
      <c r="AT28" s="109">
        <f>COUNT(AR27:AR77)-1</f>
        <v>50</v>
      </c>
      <c r="AU28" s="109">
        <f>(AR77-AR27)/AT28</f>
        <v>1</v>
      </c>
      <c r="AV28" s="81">
        <v>4</v>
      </c>
      <c r="AW28" s="42">
        <f>AS28*AV28</f>
        <v>0.92291195715902663</v>
      </c>
      <c r="AX28" s="109">
        <f>AU28/3*SUM(AW27:AW77)</f>
        <v>18.132128535462002</v>
      </c>
      <c r="AY28" s="81"/>
      <c r="AZ28" s="40">
        <f t="shared" si="8"/>
        <v>11</v>
      </c>
      <c r="BA28" s="41">
        <f t="shared" si="2"/>
        <v>2.0975271753614241E-2</v>
      </c>
      <c r="BB28" s="109">
        <f>COUNT(AZ27:AZ77)-1</f>
        <v>50</v>
      </c>
      <c r="BC28" s="109">
        <f>(AZ77-AZ27)/BB28</f>
        <v>1</v>
      </c>
      <c r="BD28" s="81">
        <v>4</v>
      </c>
      <c r="BE28" s="42">
        <f>BA28*BD28</f>
        <v>8.3901087014456963E-2</v>
      </c>
      <c r="BF28" s="109">
        <f>BC28/3*SUM(BE27:BE77)</f>
        <v>0.60882215540512985</v>
      </c>
    </row>
    <row r="29" spans="2:58" x14ac:dyDescent="0.2">
      <c r="B29" s="86">
        <f t="shared" si="21"/>
        <v>12</v>
      </c>
      <c r="C29" s="21">
        <f t="shared" si="10"/>
        <v>6</v>
      </c>
      <c r="D29" s="28">
        <f t="shared" si="14"/>
        <v>360</v>
      </c>
      <c r="E29" s="36">
        <v>0.40200000000000002</v>
      </c>
      <c r="F29" s="31">
        <v>0.84499999999999997</v>
      </c>
      <c r="G29" s="99">
        <f t="shared" si="11"/>
        <v>0.62349999999999994</v>
      </c>
      <c r="H29" s="18">
        <f t="shared" si="15"/>
        <v>4.0303813833225597</v>
      </c>
      <c r="I29" s="19">
        <f t="shared" si="16"/>
        <v>0.15816169689517368</v>
      </c>
      <c r="J29" s="43">
        <f>H29/$I$7</f>
        <v>2.3458442938795475E-2</v>
      </c>
      <c r="K29" s="44">
        <f t="shared" si="13"/>
        <v>0.14075065763277284</v>
      </c>
      <c r="L29" s="51">
        <f t="shared" si="22"/>
        <v>0.74777599497834557</v>
      </c>
      <c r="M29" s="44">
        <f t="shared" si="20"/>
        <v>9.4860302686121237E-2</v>
      </c>
      <c r="N29" s="53">
        <f t="shared" si="17"/>
        <v>0.4262989012414346</v>
      </c>
      <c r="O29" s="55">
        <f t="shared" si="18"/>
        <v>0.77604062689760867</v>
      </c>
      <c r="P29" s="57">
        <f t="shared" si="19"/>
        <v>7.9888941753142621E-4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J29" s="40">
        <f t="shared" si="4"/>
        <v>12</v>
      </c>
      <c r="AK29" s="41">
        <f t="shared" si="0"/>
        <v>3.4615384615384612</v>
      </c>
      <c r="AL29" s="109"/>
      <c r="AM29" s="109"/>
      <c r="AN29" s="81">
        <v>2</v>
      </c>
      <c r="AO29" s="42">
        <f t="shared" ref="AO29:AO87" si="23">AK29*AN29</f>
        <v>6.9230769230769225</v>
      </c>
      <c r="AP29" s="109"/>
      <c r="AQ29" s="81"/>
      <c r="AR29" s="40">
        <f t="shared" si="6"/>
        <v>12</v>
      </c>
      <c r="AS29" s="41">
        <f t="shared" si="1"/>
        <v>0.24177057630264587</v>
      </c>
      <c r="AT29" s="109"/>
      <c r="AU29" s="109"/>
      <c r="AV29" s="81">
        <v>2</v>
      </c>
      <c r="AW29" s="42">
        <f t="shared" ref="AW29:AW87" si="24">AS29*AV29</f>
        <v>0.48354115260529174</v>
      </c>
      <c r="AX29" s="109"/>
      <c r="AY29" s="81"/>
      <c r="AZ29" s="40">
        <f t="shared" si="8"/>
        <v>12</v>
      </c>
      <c r="BA29" s="41">
        <f t="shared" si="2"/>
        <v>2.014754802522049E-2</v>
      </c>
      <c r="BB29" s="109"/>
      <c r="BC29" s="109"/>
      <c r="BD29" s="81">
        <v>2</v>
      </c>
      <c r="BE29" s="42">
        <f t="shared" ref="BE29:BE87" si="25">BA29*BD29</f>
        <v>4.029509605044098E-2</v>
      </c>
      <c r="BF29" s="109"/>
    </row>
    <row r="30" spans="2:58" x14ac:dyDescent="0.2">
      <c r="B30" s="86">
        <f t="shared" si="21"/>
        <v>13</v>
      </c>
      <c r="C30" s="21">
        <f t="shared" si="10"/>
        <v>6.5</v>
      </c>
      <c r="D30" s="28">
        <f t="shared" si="14"/>
        <v>390</v>
      </c>
      <c r="E30" s="36">
        <v>0.39700000000000002</v>
      </c>
      <c r="F30" s="31">
        <v>0.83</v>
      </c>
      <c r="G30" s="99">
        <f t="shared" si="11"/>
        <v>0.61349999999999993</v>
      </c>
      <c r="H30" s="18">
        <f t="shared" si="15"/>
        <v>3.9657401422107301</v>
      </c>
      <c r="I30" s="19">
        <f t="shared" si="16"/>
        <v>0.17134183830310482</v>
      </c>
      <c r="J30" s="43">
        <f t="shared" si="12"/>
        <v>2.3082204880434682E-2</v>
      </c>
      <c r="K30" s="44">
        <f t="shared" si="13"/>
        <v>0.15003433172282543</v>
      </c>
      <c r="L30" s="51">
        <f t="shared" si="22"/>
        <v>0.73578279537965519</v>
      </c>
      <c r="M30" s="44">
        <f t="shared" si="20"/>
        <v>0.10614274700646387</v>
      </c>
      <c r="N30" s="53">
        <f t="shared" si="17"/>
        <v>0.39644659051539471</v>
      </c>
      <c r="O30" s="55">
        <f t="shared" si="18"/>
        <v>0.7710174361444091</v>
      </c>
      <c r="P30" s="57">
        <f t="shared" si="19"/>
        <v>1.241479909821258E-3</v>
      </c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J30" s="40">
        <f t="shared" si="4"/>
        <v>13</v>
      </c>
      <c r="AK30" s="41">
        <f t="shared" si="0"/>
        <v>3.3968972204266317</v>
      </c>
      <c r="AL30" s="109"/>
      <c r="AM30" s="109"/>
      <c r="AN30" s="81">
        <v>4</v>
      </c>
      <c r="AO30" s="42">
        <f t="shared" si="23"/>
        <v>13.587588881706527</v>
      </c>
      <c r="AP30" s="109"/>
      <c r="AQ30" s="81"/>
      <c r="AR30" s="40">
        <f t="shared" si="6"/>
        <v>13</v>
      </c>
      <c r="AS30" s="41">
        <f t="shared" si="1"/>
        <v>0.25702702956917606</v>
      </c>
      <c r="AT30" s="109"/>
      <c r="AU30" s="109"/>
      <c r="AV30" s="81">
        <v>4</v>
      </c>
      <c r="AW30" s="42">
        <f t="shared" si="24"/>
        <v>1.0281081182767042</v>
      </c>
      <c r="AX30" s="109"/>
      <c r="AY30" s="81"/>
      <c r="AZ30" s="40">
        <f t="shared" si="8"/>
        <v>13</v>
      </c>
      <c r="BA30" s="41">
        <f t="shared" si="2"/>
        <v>1.9771309966859697E-2</v>
      </c>
      <c r="BB30" s="109"/>
      <c r="BC30" s="109"/>
      <c r="BD30" s="81">
        <v>4</v>
      </c>
      <c r="BE30" s="42">
        <f t="shared" si="25"/>
        <v>7.9085239867438789E-2</v>
      </c>
      <c r="BF30" s="109"/>
    </row>
    <row r="31" spans="2:58" x14ac:dyDescent="0.2">
      <c r="B31" s="86">
        <f t="shared" si="21"/>
        <v>14</v>
      </c>
      <c r="C31" s="21">
        <f t="shared" si="10"/>
        <v>7</v>
      </c>
      <c r="D31" s="28">
        <f t="shared" si="14"/>
        <v>420</v>
      </c>
      <c r="E31" s="36">
        <v>0.39500000000000002</v>
      </c>
      <c r="F31" s="31">
        <v>0.82399999999999995</v>
      </c>
      <c r="G31" s="99">
        <f t="shared" si="11"/>
        <v>0.60949999999999993</v>
      </c>
      <c r="H31" s="18">
        <f t="shared" si="15"/>
        <v>3.939883645765998</v>
      </c>
      <c r="I31" s="19">
        <f t="shared" si="16"/>
        <v>0.18452197971103595</v>
      </c>
      <c r="J31" s="43">
        <f t="shared" si="12"/>
        <v>2.2931709657090363E-2</v>
      </c>
      <c r="K31" s="44">
        <f t="shared" si="13"/>
        <v>0.16052196759963255</v>
      </c>
      <c r="L31" s="51">
        <f t="shared" si="22"/>
        <v>0.73098551554017899</v>
      </c>
      <c r="M31" s="44">
        <f t="shared" si="20"/>
        <v>0.11682335416267849</v>
      </c>
      <c r="N31" s="53">
        <f t="shared" si="17"/>
        <v>0.37719516046788293</v>
      </c>
      <c r="O31" s="55">
        <f t="shared" si="18"/>
        <v>0.76557227797953886</v>
      </c>
      <c r="P31" s="57">
        <f t="shared" si="19"/>
        <v>1.196244136036715E-3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J31" s="40">
        <f t="shared" si="4"/>
        <v>14</v>
      </c>
      <c r="AK31" s="41">
        <f t="shared" si="0"/>
        <v>3.3548804137039432</v>
      </c>
      <c r="AL31" s="109"/>
      <c r="AM31" s="109"/>
      <c r="AN31" s="81">
        <v>2</v>
      </c>
      <c r="AO31" s="42">
        <f t="shared" si="23"/>
        <v>6.7097608274078864</v>
      </c>
      <c r="AP31" s="109"/>
      <c r="AQ31" s="81"/>
      <c r="AR31" s="40">
        <f t="shared" si="6"/>
        <v>14</v>
      </c>
      <c r="AS31" s="41">
        <f t="shared" si="1"/>
        <v>0.27337457320495256</v>
      </c>
      <c r="AT31" s="109"/>
      <c r="AU31" s="109"/>
      <c r="AV31" s="81">
        <v>2</v>
      </c>
      <c r="AW31" s="42">
        <f t="shared" si="24"/>
        <v>0.54674914640990513</v>
      </c>
      <c r="AX31" s="109"/>
      <c r="AY31" s="81"/>
      <c r="AZ31" s="40">
        <f t="shared" si="8"/>
        <v>14</v>
      </c>
      <c r="BA31" s="41">
        <f t="shared" si="2"/>
        <v>1.9526755228925184E-2</v>
      </c>
      <c r="BB31" s="109"/>
      <c r="BC31" s="109"/>
      <c r="BD31" s="81">
        <v>2</v>
      </c>
      <c r="BE31" s="42">
        <f t="shared" si="25"/>
        <v>3.9053510457850368E-2</v>
      </c>
      <c r="BF31" s="109"/>
    </row>
    <row r="32" spans="2:58" x14ac:dyDescent="0.2">
      <c r="B32" s="86">
        <f t="shared" si="21"/>
        <v>15</v>
      </c>
      <c r="C32" s="21">
        <f t="shared" si="10"/>
        <v>7.5</v>
      </c>
      <c r="D32" s="28">
        <f t="shared" si="14"/>
        <v>450</v>
      </c>
      <c r="E32" s="36">
        <v>0.38600000000000001</v>
      </c>
      <c r="F32" s="31">
        <v>0.81499999999999995</v>
      </c>
      <c r="G32" s="99">
        <f t="shared" si="11"/>
        <v>0.60050000000000003</v>
      </c>
      <c r="H32" s="18">
        <f t="shared" si="15"/>
        <v>3.8817065287653523</v>
      </c>
      <c r="I32" s="19">
        <f t="shared" si="16"/>
        <v>0.19770212111896709</v>
      </c>
      <c r="J32" s="43">
        <f t="shared" si="12"/>
        <v>2.2593095404565652E-2</v>
      </c>
      <c r="K32" s="44">
        <f t="shared" si="13"/>
        <v>0.16944821553424239</v>
      </c>
      <c r="L32" s="51">
        <f t="shared" si="22"/>
        <v>0.72019163590135782</v>
      </c>
      <c r="M32" s="44">
        <f t="shared" si="20"/>
        <v>0.12689246802807475</v>
      </c>
      <c r="N32" s="53">
        <f t="shared" si="17"/>
        <v>0.35200390259913011</v>
      </c>
      <c r="O32" s="55">
        <f t="shared" si="18"/>
        <v>0.7597768422521991</v>
      </c>
      <c r="P32" s="57">
        <f t="shared" si="19"/>
        <v>1.5669885618386852E-3</v>
      </c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J32" s="40">
        <f t="shared" si="4"/>
        <v>15</v>
      </c>
      <c r="AK32" s="41">
        <f t="shared" si="0"/>
        <v>3.2514544279250162</v>
      </c>
      <c r="AL32" s="109"/>
      <c r="AM32" s="109"/>
      <c r="AN32" s="81">
        <v>4</v>
      </c>
      <c r="AO32" s="42">
        <f t="shared" si="23"/>
        <v>13.005817711700065</v>
      </c>
      <c r="AP32" s="109"/>
      <c r="AQ32" s="81"/>
      <c r="AR32" s="40">
        <f t="shared" si="6"/>
        <v>15</v>
      </c>
      <c r="AS32" s="41">
        <f t="shared" si="1"/>
        <v>0.28387161503321873</v>
      </c>
      <c r="AT32" s="109"/>
      <c r="AU32" s="109"/>
      <c r="AV32" s="81">
        <v>4</v>
      </c>
      <c r="AW32" s="42">
        <f t="shared" si="24"/>
        <v>1.1354864601328749</v>
      </c>
      <c r="AX32" s="109"/>
      <c r="AY32" s="81"/>
      <c r="AZ32" s="40">
        <f t="shared" si="8"/>
        <v>15</v>
      </c>
      <c r="BA32" s="41">
        <f t="shared" si="2"/>
        <v>1.8924774335547914E-2</v>
      </c>
      <c r="BB32" s="109"/>
      <c r="BC32" s="109"/>
      <c r="BD32" s="81">
        <v>4</v>
      </c>
      <c r="BE32" s="42">
        <f t="shared" si="25"/>
        <v>7.5699097342191657E-2</v>
      </c>
      <c r="BF32" s="109"/>
    </row>
    <row r="33" spans="2:58" x14ac:dyDescent="0.2">
      <c r="B33" s="86">
        <f t="shared" si="21"/>
        <v>16</v>
      </c>
      <c r="C33" s="21">
        <f t="shared" si="10"/>
        <v>8</v>
      </c>
      <c r="D33" s="28">
        <f t="shared" si="14"/>
        <v>480</v>
      </c>
      <c r="E33" s="36">
        <v>0.38600000000000001</v>
      </c>
      <c r="F33" s="31">
        <v>0.80400000000000005</v>
      </c>
      <c r="G33" s="99">
        <f t="shared" si="11"/>
        <v>0.59499999999999997</v>
      </c>
      <c r="H33" s="18">
        <f t="shared" si="15"/>
        <v>3.8461538461538458</v>
      </c>
      <c r="I33" s="19">
        <f t="shared" si="16"/>
        <v>0.21088226252689823</v>
      </c>
      <c r="J33" s="43">
        <f t="shared" si="12"/>
        <v>2.2386164472467211E-2</v>
      </c>
      <c r="K33" s="44">
        <f t="shared" si="13"/>
        <v>0.17908931577973769</v>
      </c>
      <c r="L33" s="51">
        <f t="shared" si="22"/>
        <v>0.71359537612207791</v>
      </c>
      <c r="M33" s="44">
        <f t="shared" si="20"/>
        <v>0.1363590016033924</v>
      </c>
      <c r="N33" s="53">
        <f t="shared" si="17"/>
        <v>0.33320183206747611</v>
      </c>
      <c r="O33" s="55">
        <f t="shared" si="18"/>
        <v>0.75368948389558954</v>
      </c>
      <c r="P33" s="57">
        <f t="shared" si="19"/>
        <v>1.6075374781539661E-3</v>
      </c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J33" s="40">
        <f t="shared" si="4"/>
        <v>16</v>
      </c>
      <c r="AK33" s="41">
        <f t="shared" si="0"/>
        <v>3.1965093729799614</v>
      </c>
      <c r="AL33" s="109"/>
      <c r="AM33" s="109"/>
      <c r="AN33" s="81">
        <v>2</v>
      </c>
      <c r="AO33" s="42">
        <f t="shared" si="23"/>
        <v>6.3930187459599228</v>
      </c>
      <c r="AP33" s="109"/>
      <c r="AQ33" s="81"/>
      <c r="AR33" s="40">
        <f t="shared" si="6"/>
        <v>16</v>
      </c>
      <c r="AS33" s="41">
        <f t="shared" si="1"/>
        <v>0.29767955177505984</v>
      </c>
      <c r="AT33" s="109"/>
      <c r="AU33" s="109"/>
      <c r="AV33" s="81">
        <v>2</v>
      </c>
      <c r="AW33" s="42">
        <f t="shared" si="24"/>
        <v>0.59535910355011967</v>
      </c>
      <c r="AX33" s="109"/>
      <c r="AY33" s="81"/>
      <c r="AZ33" s="40">
        <f t="shared" si="8"/>
        <v>16</v>
      </c>
      <c r="BA33" s="41">
        <f t="shared" si="2"/>
        <v>1.860497198594124E-2</v>
      </c>
      <c r="BB33" s="109"/>
      <c r="BC33" s="109"/>
      <c r="BD33" s="81">
        <v>2</v>
      </c>
      <c r="BE33" s="42">
        <f t="shared" si="25"/>
        <v>3.720994397188248E-2</v>
      </c>
      <c r="BF33" s="109"/>
    </row>
    <row r="34" spans="2:58" x14ac:dyDescent="0.2">
      <c r="B34" s="86">
        <f t="shared" si="21"/>
        <v>17</v>
      </c>
      <c r="C34" s="21">
        <f t="shared" si="10"/>
        <v>8.5</v>
      </c>
      <c r="D34" s="28">
        <f t="shared" si="14"/>
        <v>510</v>
      </c>
      <c r="E34" s="36">
        <v>0.38</v>
      </c>
      <c r="F34" s="31">
        <v>0.80100000000000005</v>
      </c>
      <c r="G34" s="99">
        <f t="shared" si="11"/>
        <v>0.59050000000000002</v>
      </c>
      <c r="H34" s="18">
        <f t="shared" si="15"/>
        <v>3.8170652876535232</v>
      </c>
      <c r="I34" s="19">
        <f t="shared" si="16"/>
        <v>0.22406240393482937</v>
      </c>
      <c r="J34" s="43">
        <f t="shared" si="12"/>
        <v>2.2216857346204859E-2</v>
      </c>
      <c r="K34" s="44">
        <f t="shared" si="13"/>
        <v>0.18884328744274131</v>
      </c>
      <c r="L34" s="51">
        <f t="shared" si="22"/>
        <v>0.70819843630266743</v>
      </c>
      <c r="M34" s="44">
        <f t="shared" si="20"/>
        <v>0.14524313436680364</v>
      </c>
      <c r="N34" s="53">
        <f t="shared" si="17"/>
        <v>0.31691867197769952</v>
      </c>
      <c r="O34" s="55">
        <f t="shared" si="18"/>
        <v>0.74735833188812428</v>
      </c>
      <c r="P34" s="57">
        <f t="shared" si="19"/>
        <v>1.5334974222638829E-3</v>
      </c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J34" s="40">
        <f t="shared" si="4"/>
        <v>17</v>
      </c>
      <c r="AK34" s="41">
        <f t="shared" si="0"/>
        <v>3.118939883645766</v>
      </c>
      <c r="AL34" s="109"/>
      <c r="AM34" s="109"/>
      <c r="AN34" s="81">
        <v>4</v>
      </c>
      <c r="AO34" s="42">
        <f t="shared" si="23"/>
        <v>12.475759534583064</v>
      </c>
      <c r="AP34" s="109"/>
      <c r="AQ34" s="81"/>
      <c r="AR34" s="40">
        <f t="shared" si="6"/>
        <v>17</v>
      </c>
      <c r="AS34" s="41">
        <f t="shared" si="1"/>
        <v>0.30860926737044092</v>
      </c>
      <c r="AT34" s="109"/>
      <c r="AU34" s="109"/>
      <c r="AV34" s="81">
        <v>4</v>
      </c>
      <c r="AW34" s="42">
        <f t="shared" si="24"/>
        <v>1.2344370694817637</v>
      </c>
      <c r="AX34" s="109"/>
      <c r="AY34" s="81"/>
      <c r="AZ34" s="40">
        <f t="shared" si="8"/>
        <v>17</v>
      </c>
      <c r="BA34" s="41">
        <f t="shared" si="2"/>
        <v>1.8153486315908289E-2</v>
      </c>
      <c r="BB34" s="109"/>
      <c r="BC34" s="109"/>
      <c r="BD34" s="81">
        <v>4</v>
      </c>
      <c r="BE34" s="42">
        <f t="shared" si="25"/>
        <v>7.2613945263633156E-2</v>
      </c>
      <c r="BF34" s="109"/>
    </row>
    <row r="35" spans="2:58" x14ac:dyDescent="0.2">
      <c r="B35" s="86">
        <f t="shared" si="21"/>
        <v>18</v>
      </c>
      <c r="C35" s="21">
        <f t="shared" si="10"/>
        <v>9</v>
      </c>
      <c r="D35" s="28">
        <f t="shared" si="14"/>
        <v>540</v>
      </c>
      <c r="E35" s="36">
        <v>0.377</v>
      </c>
      <c r="F35" s="31">
        <v>0.78800000000000003</v>
      </c>
      <c r="G35" s="99">
        <f t="shared" si="11"/>
        <v>0.58250000000000002</v>
      </c>
      <c r="H35" s="18">
        <f t="shared" si="15"/>
        <v>3.7653522947640594</v>
      </c>
      <c r="I35" s="19">
        <f t="shared" si="16"/>
        <v>0.23724254534276051</v>
      </c>
      <c r="J35" s="43">
        <f t="shared" si="12"/>
        <v>2.1915866899516221E-2</v>
      </c>
      <c r="K35" s="44">
        <f t="shared" si="13"/>
        <v>0.19724280209564599</v>
      </c>
      <c r="L35" s="51">
        <f t="shared" si="22"/>
        <v>0.69860387662371504</v>
      </c>
      <c r="M35" s="44">
        <f t="shared" si="20"/>
        <v>0.1535714925024913</v>
      </c>
      <c r="N35" s="53">
        <f t="shared" si="17"/>
        <v>0.29706029974086512</v>
      </c>
      <c r="O35" s="55">
        <f t="shared" si="18"/>
        <v>0.74082353355169228</v>
      </c>
      <c r="P35" s="57">
        <f t="shared" si="19"/>
        <v>1.7824994311160969E-3</v>
      </c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J35" s="40">
        <f t="shared" si="4"/>
        <v>18</v>
      </c>
      <c r="AK35" s="41">
        <f t="shared" si="0"/>
        <v>3.0252100840336134</v>
      </c>
      <c r="AL35" s="109"/>
      <c r="AM35" s="109"/>
      <c r="AN35" s="81">
        <v>2</v>
      </c>
      <c r="AO35" s="42">
        <f t="shared" si="23"/>
        <v>6.0504201680672267</v>
      </c>
      <c r="AP35" s="109"/>
      <c r="AQ35" s="81"/>
      <c r="AR35" s="40">
        <f t="shared" si="6"/>
        <v>18</v>
      </c>
      <c r="AS35" s="41">
        <f t="shared" si="1"/>
        <v>0.31694294036313247</v>
      </c>
      <c r="AT35" s="109"/>
      <c r="AU35" s="109"/>
      <c r="AV35" s="81">
        <v>2</v>
      </c>
      <c r="AW35" s="42">
        <f t="shared" si="24"/>
        <v>0.63388588072626495</v>
      </c>
      <c r="AX35" s="109"/>
      <c r="AY35" s="81"/>
      <c r="AZ35" s="40">
        <f t="shared" si="8"/>
        <v>18</v>
      </c>
      <c r="BA35" s="41">
        <f t="shared" si="2"/>
        <v>1.7607941131285137E-2</v>
      </c>
      <c r="BB35" s="109"/>
      <c r="BC35" s="109"/>
      <c r="BD35" s="81">
        <v>2</v>
      </c>
      <c r="BE35" s="42">
        <f t="shared" si="25"/>
        <v>3.5215882262570275E-2</v>
      </c>
      <c r="BF35" s="109"/>
    </row>
    <row r="36" spans="2:58" x14ac:dyDescent="0.2">
      <c r="B36" s="86">
        <f t="shared" si="21"/>
        <v>19</v>
      </c>
      <c r="C36" s="21">
        <f t="shared" si="10"/>
        <v>9.5</v>
      </c>
      <c r="D36" s="28">
        <f t="shared" si="14"/>
        <v>570</v>
      </c>
      <c r="E36" s="36">
        <v>0.37</v>
      </c>
      <c r="F36" s="31">
        <v>0.78300000000000003</v>
      </c>
      <c r="G36" s="99">
        <f t="shared" si="11"/>
        <v>0.57650000000000001</v>
      </c>
      <c r="H36" s="18">
        <f t="shared" si="15"/>
        <v>3.7265675500969619</v>
      </c>
      <c r="I36" s="19">
        <f t="shared" si="16"/>
        <v>0.25042268675069168</v>
      </c>
      <c r="J36" s="43">
        <f t="shared" si="12"/>
        <v>2.1690124064499747E-2</v>
      </c>
      <c r="K36" s="44">
        <f t="shared" si="13"/>
        <v>0.20605617861274761</v>
      </c>
      <c r="L36" s="51">
        <f t="shared" si="22"/>
        <v>0.69140795686450085</v>
      </c>
      <c r="M36" s="44">
        <f t="shared" si="20"/>
        <v>0.16137399456844212</v>
      </c>
      <c r="N36" s="53">
        <f t="shared" si="17"/>
        <v>0.28093600118725975</v>
      </c>
      <c r="O36" s="55">
        <f t="shared" si="18"/>
        <v>0.73411890922239631</v>
      </c>
      <c r="P36" s="57">
        <f t="shared" si="19"/>
        <v>1.8242254513184156E-3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J36" s="40">
        <f t="shared" si="4"/>
        <v>19</v>
      </c>
      <c r="AK36" s="41">
        <f t="shared" si="0"/>
        <v>2.9541047188106009</v>
      </c>
      <c r="AL36" s="109"/>
      <c r="AM36" s="109"/>
      <c r="AN36" s="81">
        <v>4</v>
      </c>
      <c r="AO36" s="42">
        <f t="shared" si="23"/>
        <v>11.816418875242404</v>
      </c>
      <c r="AP36" s="109"/>
      <c r="AQ36" s="81"/>
      <c r="AR36" s="40">
        <f t="shared" si="6"/>
        <v>19</v>
      </c>
      <c r="AS36" s="41">
        <f t="shared" si="1"/>
        <v>0.326687506074677</v>
      </c>
      <c r="AT36" s="109"/>
      <c r="AU36" s="109"/>
      <c r="AV36" s="81">
        <v>4</v>
      </c>
      <c r="AW36" s="42">
        <f t="shared" si="24"/>
        <v>1.306750024298708</v>
      </c>
      <c r="AX36" s="109"/>
      <c r="AY36" s="81"/>
      <c r="AZ36" s="40">
        <f t="shared" si="8"/>
        <v>19</v>
      </c>
      <c r="BA36" s="41">
        <f t="shared" si="2"/>
        <v>1.7194079267088262E-2</v>
      </c>
      <c r="BB36" s="109"/>
      <c r="BC36" s="109"/>
      <c r="BD36" s="81">
        <v>4</v>
      </c>
      <c r="BE36" s="42">
        <f t="shared" si="25"/>
        <v>6.8776317068353049E-2</v>
      </c>
      <c r="BF36" s="109"/>
    </row>
    <row r="37" spans="2:58" x14ac:dyDescent="0.2">
      <c r="B37" s="86">
        <f t="shared" si="21"/>
        <v>20</v>
      </c>
      <c r="C37" s="21">
        <f t="shared" si="10"/>
        <v>10</v>
      </c>
      <c r="D37" s="28">
        <f t="shared" si="14"/>
        <v>600</v>
      </c>
      <c r="E37" s="36">
        <v>0.36499999999999999</v>
      </c>
      <c r="F37" s="31">
        <v>0.77200000000000002</v>
      </c>
      <c r="G37" s="99">
        <f t="shared" si="11"/>
        <v>0.56850000000000001</v>
      </c>
      <c r="H37" s="18">
        <f t="shared" si="15"/>
        <v>3.6748545572074982</v>
      </c>
      <c r="I37" s="19">
        <f t="shared" si="16"/>
        <v>0.26360282815862279</v>
      </c>
      <c r="J37" s="43">
        <f t="shared" si="12"/>
        <v>2.1389133617811109E-2</v>
      </c>
      <c r="K37" s="44">
        <f t="shared" si="13"/>
        <v>0.2138913361781111</v>
      </c>
      <c r="L37" s="51">
        <f t="shared" si="22"/>
        <v>0.68181339718554845</v>
      </c>
      <c r="M37" s="44">
        <f t="shared" si="20"/>
        <v>0.16868181017431066</v>
      </c>
      <c r="N37" s="53">
        <f t="shared" si="17"/>
        <v>0.26330402558867155</v>
      </c>
      <c r="O37" s="55">
        <f t="shared" si="18"/>
        <v>0.72727319504413679</v>
      </c>
      <c r="P37" s="57">
        <f t="shared" si="19"/>
        <v>2.0665932213437127E-3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J37" s="40">
        <f t="shared" si="4"/>
        <v>20</v>
      </c>
      <c r="AK37" s="41">
        <f t="shared" si="0"/>
        <v>2.8603749191984487</v>
      </c>
      <c r="AL37" s="109"/>
      <c r="AM37" s="109"/>
      <c r="AN37" s="81">
        <v>2</v>
      </c>
      <c r="AO37" s="42">
        <f t="shared" si="23"/>
        <v>5.7207498383968973</v>
      </c>
      <c r="AP37" s="109"/>
      <c r="AQ37" s="81"/>
      <c r="AR37" s="40">
        <f t="shared" si="6"/>
        <v>20</v>
      </c>
      <c r="AS37" s="41">
        <f t="shared" si="1"/>
        <v>0.33297068164930227</v>
      </c>
      <c r="AT37" s="109"/>
      <c r="AU37" s="109"/>
      <c r="AV37" s="81">
        <v>2</v>
      </c>
      <c r="AW37" s="42">
        <f t="shared" si="24"/>
        <v>0.66594136329860454</v>
      </c>
      <c r="AX37" s="109"/>
      <c r="AY37" s="81"/>
      <c r="AZ37" s="40">
        <f t="shared" si="8"/>
        <v>20</v>
      </c>
      <c r="BA37" s="41">
        <f t="shared" si="2"/>
        <v>1.6648534082465114E-2</v>
      </c>
      <c r="BB37" s="109"/>
      <c r="BC37" s="109"/>
      <c r="BD37" s="81">
        <v>2</v>
      </c>
      <c r="BE37" s="42">
        <f t="shared" si="25"/>
        <v>3.3297068164930228E-2</v>
      </c>
      <c r="BF37" s="109"/>
    </row>
    <row r="38" spans="2:58" x14ac:dyDescent="0.2">
      <c r="B38" s="86">
        <f t="shared" si="21"/>
        <v>21</v>
      </c>
      <c r="C38" s="21">
        <f t="shared" si="10"/>
        <v>11</v>
      </c>
      <c r="D38" s="28">
        <f t="shared" ref="D38:D87" si="26">D37+60</f>
        <v>660</v>
      </c>
      <c r="E38" s="36">
        <v>0.35799999999999998</v>
      </c>
      <c r="F38" s="31">
        <v>0.75700000000000001</v>
      </c>
      <c r="G38" s="99">
        <f t="shared" si="11"/>
        <v>0.5575</v>
      </c>
      <c r="H38" s="18">
        <f t="shared" si="15"/>
        <v>3.6037491919844862</v>
      </c>
      <c r="I38" s="19">
        <f t="shared" si="16"/>
        <v>0.28996311097448507</v>
      </c>
      <c r="J38" s="43">
        <f t="shared" si="12"/>
        <v>2.0975271753614241E-2</v>
      </c>
      <c r="K38" s="44">
        <f t="shared" si="13"/>
        <v>0.23072798928975666</v>
      </c>
      <c r="L38" s="51">
        <f t="shared" si="22"/>
        <v>0.66862087762698907</v>
      </c>
      <c r="M38" s="44">
        <f t="shared" si="20"/>
        <v>0.18193701643569937</v>
      </c>
      <c r="N38" s="53">
        <f t="shared" si="17"/>
        <v>0.23686118074406254</v>
      </c>
      <c r="O38" s="55">
        <f t="shared" si="18"/>
        <v>0.7132535005243702</v>
      </c>
      <c r="P38" s="57">
        <f t="shared" si="19"/>
        <v>1.9920710266998301E-3</v>
      </c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J38" s="40">
        <f t="shared" si="4"/>
        <v>21</v>
      </c>
      <c r="AK38" s="41">
        <f t="shared" si="0"/>
        <v>2.8054298642533935</v>
      </c>
      <c r="AL38" s="109"/>
      <c r="AM38" s="109"/>
      <c r="AN38" s="81">
        <v>4</v>
      </c>
      <c r="AO38" s="42">
        <f t="shared" si="23"/>
        <v>11.221719457013574</v>
      </c>
      <c r="AP38" s="109"/>
      <c r="AQ38" s="81"/>
      <c r="AR38" s="40">
        <f t="shared" si="6"/>
        <v>21</v>
      </c>
      <c r="AS38" s="41">
        <f t="shared" si="1"/>
        <v>0.34290336639002716</v>
      </c>
      <c r="AT38" s="109"/>
      <c r="AU38" s="109"/>
      <c r="AV38" s="81">
        <v>4</v>
      </c>
      <c r="AW38" s="42">
        <f t="shared" si="24"/>
        <v>1.3716134655601087</v>
      </c>
      <c r="AX38" s="109"/>
      <c r="AY38" s="81"/>
      <c r="AZ38" s="40">
        <f t="shared" si="8"/>
        <v>21</v>
      </c>
      <c r="BA38" s="41">
        <f t="shared" si="2"/>
        <v>1.6328731732858436E-2</v>
      </c>
      <c r="BB38" s="109"/>
      <c r="BC38" s="109"/>
      <c r="BD38" s="81">
        <v>4</v>
      </c>
      <c r="BE38" s="42">
        <f t="shared" si="25"/>
        <v>6.5314926931433745E-2</v>
      </c>
      <c r="BF38" s="109"/>
    </row>
    <row r="39" spans="2:58" x14ac:dyDescent="0.2">
      <c r="B39" s="86">
        <f t="shared" si="21"/>
        <v>22</v>
      </c>
      <c r="C39" s="21">
        <f t="shared" si="10"/>
        <v>12</v>
      </c>
      <c r="D39" s="28">
        <f t="shared" si="26"/>
        <v>720</v>
      </c>
      <c r="E39" s="36">
        <v>0.34699999999999998</v>
      </c>
      <c r="F39" s="31">
        <v>0.72399999999999998</v>
      </c>
      <c r="G39" s="99">
        <f t="shared" si="11"/>
        <v>0.53549999999999998</v>
      </c>
      <c r="H39" s="18">
        <f t="shared" si="15"/>
        <v>3.4615384615384612</v>
      </c>
      <c r="I39" s="19">
        <f t="shared" si="16"/>
        <v>0.31632339379034735</v>
      </c>
      <c r="J39" s="43">
        <f t="shared" si="12"/>
        <v>2.014754802522049E-2</v>
      </c>
      <c r="K39" s="44">
        <f t="shared" si="13"/>
        <v>0.24177057630264587</v>
      </c>
      <c r="L39" s="51">
        <f t="shared" si="22"/>
        <v>0.64223583850987009</v>
      </c>
      <c r="M39" s="44">
        <f t="shared" si="20"/>
        <v>0.19357321350812187</v>
      </c>
      <c r="N39" s="53">
        <f t="shared" si="17"/>
        <v>0.20129815107345939</v>
      </c>
      <c r="O39" s="55">
        <f t="shared" si="18"/>
        <v>0.6989238007811478</v>
      </c>
      <c r="P39" s="57">
        <f t="shared" si="19"/>
        <v>3.2135250664698041E-3</v>
      </c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J39" s="40">
        <f t="shared" si="4"/>
        <v>22</v>
      </c>
      <c r="AK39" s="41">
        <f t="shared" si="0"/>
        <v>2.7149321266968323</v>
      </c>
      <c r="AL39" s="109"/>
      <c r="AM39" s="109"/>
      <c r="AN39" s="81">
        <v>2</v>
      </c>
      <c r="AO39" s="42">
        <f t="shared" si="23"/>
        <v>5.4298642533936645</v>
      </c>
      <c r="AP39" s="109"/>
      <c r="AQ39" s="81"/>
      <c r="AR39" s="40">
        <f t="shared" si="6"/>
        <v>22</v>
      </c>
      <c r="AS39" s="41">
        <f t="shared" si="1"/>
        <v>0.34764396592537322</v>
      </c>
      <c r="AT39" s="109"/>
      <c r="AU39" s="109"/>
      <c r="AV39" s="81">
        <v>2</v>
      </c>
      <c r="AW39" s="42">
        <f t="shared" si="24"/>
        <v>0.69528793185074644</v>
      </c>
      <c r="AX39" s="109"/>
      <c r="AY39" s="81"/>
      <c r="AZ39" s="40">
        <f t="shared" si="8"/>
        <v>22</v>
      </c>
      <c r="BA39" s="41">
        <f t="shared" si="2"/>
        <v>1.5801998451153328E-2</v>
      </c>
      <c r="BB39" s="109"/>
      <c r="BC39" s="109"/>
      <c r="BD39" s="81">
        <v>2</v>
      </c>
      <c r="BE39" s="42">
        <f t="shared" si="25"/>
        <v>3.1603996902306655E-2</v>
      </c>
      <c r="BF39" s="109"/>
    </row>
    <row r="40" spans="2:58" x14ac:dyDescent="0.2">
      <c r="B40" s="86">
        <f t="shared" si="21"/>
        <v>23</v>
      </c>
      <c r="C40" s="21">
        <f t="shared" si="10"/>
        <v>13</v>
      </c>
      <c r="D40" s="28">
        <f t="shared" si="26"/>
        <v>780</v>
      </c>
      <c r="E40" s="36">
        <v>0.33700000000000002</v>
      </c>
      <c r="F40" s="31">
        <v>0.71399999999999997</v>
      </c>
      <c r="G40" s="99">
        <f t="shared" si="11"/>
        <v>0.52549999999999997</v>
      </c>
      <c r="H40" s="18">
        <f t="shared" si="15"/>
        <v>3.3968972204266317</v>
      </c>
      <c r="I40" s="19">
        <f t="shared" si="16"/>
        <v>0.34268367660620963</v>
      </c>
      <c r="J40" s="43">
        <f t="shared" si="12"/>
        <v>1.9771309966859697E-2</v>
      </c>
      <c r="K40" s="44">
        <f t="shared" si="13"/>
        <v>0.25702702956917606</v>
      </c>
      <c r="L40" s="51">
        <f t="shared" si="22"/>
        <v>0.63024263891117971</v>
      </c>
      <c r="M40" s="44">
        <f t="shared" si="20"/>
        <v>0.20380224843317707</v>
      </c>
      <c r="N40" s="53">
        <f t="shared" si="17"/>
        <v>0.18185140663103136</v>
      </c>
      <c r="O40" s="55">
        <f t="shared" si="18"/>
        <v>0.68440488812917721</v>
      </c>
      <c r="P40" s="57">
        <f t="shared" si="19"/>
        <v>2.9335492403524711E-3</v>
      </c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J40" s="40">
        <f t="shared" si="4"/>
        <v>23</v>
      </c>
      <c r="AK40" s="41">
        <f t="shared" si="0"/>
        <v>2.663219133807369</v>
      </c>
      <c r="AL40" s="109"/>
      <c r="AM40" s="109"/>
      <c r="AN40" s="81">
        <v>4</v>
      </c>
      <c r="AO40" s="42">
        <f t="shared" si="23"/>
        <v>10.652876535229476</v>
      </c>
      <c r="AP40" s="109"/>
      <c r="AQ40" s="81"/>
      <c r="AR40" s="40">
        <f t="shared" si="6"/>
        <v>23</v>
      </c>
      <c r="AS40" s="41">
        <f t="shared" si="1"/>
        <v>0.35652318410268791</v>
      </c>
      <c r="AT40" s="109"/>
      <c r="AU40" s="109"/>
      <c r="AV40" s="81">
        <v>4</v>
      </c>
      <c r="AW40" s="42">
        <f t="shared" si="24"/>
        <v>1.4260927364107516</v>
      </c>
      <c r="AX40" s="109"/>
      <c r="AY40" s="81"/>
      <c r="AZ40" s="40">
        <f t="shared" si="8"/>
        <v>23</v>
      </c>
      <c r="BA40" s="41">
        <f t="shared" si="2"/>
        <v>1.5501008004464693E-2</v>
      </c>
      <c r="BB40" s="109"/>
      <c r="BC40" s="109"/>
      <c r="BD40" s="81">
        <v>4</v>
      </c>
      <c r="BE40" s="42">
        <f t="shared" si="25"/>
        <v>6.2004032017858771E-2</v>
      </c>
      <c r="BF40" s="109"/>
    </row>
    <row r="41" spans="2:58" x14ac:dyDescent="0.2">
      <c r="B41" s="86">
        <f t="shared" si="21"/>
        <v>24</v>
      </c>
      <c r="C41" s="21">
        <f t="shared" si="10"/>
        <v>14</v>
      </c>
      <c r="D41" s="28">
        <f t="shared" si="26"/>
        <v>840</v>
      </c>
      <c r="E41" s="36">
        <v>0.33</v>
      </c>
      <c r="F41" s="31">
        <v>0.70799999999999996</v>
      </c>
      <c r="G41" s="99">
        <f t="shared" si="11"/>
        <v>0.51900000000000002</v>
      </c>
      <c r="H41" s="18">
        <f t="shared" si="15"/>
        <v>3.3548804137039432</v>
      </c>
      <c r="I41" s="19">
        <f t="shared" si="16"/>
        <v>0.36904395942207191</v>
      </c>
      <c r="J41" s="43">
        <f t="shared" si="12"/>
        <v>1.9526755228925184E-2</v>
      </c>
      <c r="K41" s="44">
        <f t="shared" si="13"/>
        <v>0.27337457320495256</v>
      </c>
      <c r="L41" s="51">
        <f t="shared" si="22"/>
        <v>0.62244705917203114</v>
      </c>
      <c r="M41" s="44">
        <f t="shared" si="20"/>
        <v>0.21280873383748622</v>
      </c>
      <c r="N41" s="53">
        <f t="shared" si="17"/>
        <v>0.16780355758289048</v>
      </c>
      <c r="O41" s="55">
        <f t="shared" si="18"/>
        <v>0.66978995974733535</v>
      </c>
      <c r="P41" s="57">
        <f t="shared" si="19"/>
        <v>2.2413502348831403E-3</v>
      </c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J41" s="40">
        <f t="shared" si="4"/>
        <v>24</v>
      </c>
      <c r="AK41" s="41">
        <f t="shared" si="0"/>
        <v>2.5824175824175826</v>
      </c>
      <c r="AL41" s="109"/>
      <c r="AM41" s="109"/>
      <c r="AN41" s="81">
        <v>2</v>
      </c>
      <c r="AO41" s="42">
        <f t="shared" si="23"/>
        <v>5.1648351648351651</v>
      </c>
      <c r="AP41" s="109"/>
      <c r="AQ41" s="81"/>
      <c r="AR41" s="40">
        <f t="shared" si="6"/>
        <v>24</v>
      </c>
      <c r="AS41" s="41">
        <f t="shared" si="1"/>
        <v>0.36073705035632886</v>
      </c>
      <c r="AT41" s="109"/>
      <c r="AU41" s="109"/>
      <c r="AV41" s="81">
        <v>2</v>
      </c>
      <c r="AW41" s="42">
        <f t="shared" si="24"/>
        <v>0.72147410071265772</v>
      </c>
      <c r="AX41" s="109"/>
      <c r="AY41" s="81"/>
      <c r="AZ41" s="40">
        <f t="shared" si="8"/>
        <v>24</v>
      </c>
      <c r="BA41" s="41">
        <f t="shared" si="2"/>
        <v>1.5030710431513702E-2</v>
      </c>
      <c r="BB41" s="109"/>
      <c r="BC41" s="109"/>
      <c r="BD41" s="81">
        <v>2</v>
      </c>
      <c r="BE41" s="42">
        <f t="shared" si="25"/>
        <v>3.0061420863027405E-2</v>
      </c>
      <c r="BF41" s="109"/>
    </row>
    <row r="42" spans="2:58" x14ac:dyDescent="0.2">
      <c r="B42" s="86">
        <f t="shared" si="21"/>
        <v>25</v>
      </c>
      <c r="C42" s="21">
        <f t="shared" si="10"/>
        <v>15</v>
      </c>
      <c r="D42" s="28">
        <f t="shared" si="26"/>
        <v>900</v>
      </c>
      <c r="E42" s="36">
        <v>0.32</v>
      </c>
      <c r="F42" s="31">
        <v>0.68600000000000005</v>
      </c>
      <c r="G42" s="99">
        <f t="shared" si="11"/>
        <v>0.503</v>
      </c>
      <c r="H42" s="18">
        <f t="shared" si="15"/>
        <v>3.2514544279250162</v>
      </c>
      <c r="I42" s="19">
        <f t="shared" si="16"/>
        <v>0.39540424223793419</v>
      </c>
      <c r="J42" s="43">
        <f t="shared" si="12"/>
        <v>1.8924774335547914E-2</v>
      </c>
      <c r="K42" s="44">
        <f t="shared" si="13"/>
        <v>0.28387161503321873</v>
      </c>
      <c r="L42" s="51">
        <f t="shared" si="22"/>
        <v>0.60325793981412645</v>
      </c>
      <c r="M42" s="44">
        <f t="shared" si="20"/>
        <v>0.22075133415041909</v>
      </c>
      <c r="N42" s="53">
        <f t="shared" si="17"/>
        <v>0.14631130337637094</v>
      </c>
      <c r="O42" s="55">
        <f t="shared" si="18"/>
        <v>0.65515191914816051</v>
      </c>
      <c r="P42" s="57">
        <f t="shared" si="19"/>
        <v>2.6929850911211538E-3</v>
      </c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J42" s="40">
        <f t="shared" si="4"/>
        <v>25</v>
      </c>
      <c r="AK42" s="41">
        <f t="shared" si="0"/>
        <v>2.5500969618616676</v>
      </c>
      <c r="AL42" s="109"/>
      <c r="AM42" s="109"/>
      <c r="AN42" s="81">
        <v>4</v>
      </c>
      <c r="AO42" s="42">
        <f t="shared" si="23"/>
        <v>10.20038784744667</v>
      </c>
      <c r="AP42" s="109"/>
      <c r="AQ42" s="81"/>
      <c r="AR42" s="40">
        <f t="shared" si="6"/>
        <v>25</v>
      </c>
      <c r="AS42" s="41">
        <f t="shared" si="1"/>
        <v>0.37106478505833257</v>
      </c>
      <c r="AT42" s="109"/>
      <c r="AU42" s="109"/>
      <c r="AV42" s="81">
        <v>4</v>
      </c>
      <c r="AW42" s="42">
        <f t="shared" si="24"/>
        <v>1.4842591402333303</v>
      </c>
      <c r="AX42" s="109"/>
      <c r="AY42" s="81"/>
      <c r="AZ42" s="40">
        <f t="shared" si="8"/>
        <v>25</v>
      </c>
      <c r="BA42" s="41">
        <f t="shared" si="2"/>
        <v>1.4842591402333303E-2</v>
      </c>
      <c r="BB42" s="109"/>
      <c r="BC42" s="109"/>
      <c r="BD42" s="81">
        <v>4</v>
      </c>
      <c r="BE42" s="42">
        <f t="shared" si="25"/>
        <v>5.937036560933321E-2</v>
      </c>
      <c r="BF42" s="109"/>
    </row>
    <row r="43" spans="2:58" x14ac:dyDescent="0.2">
      <c r="B43" s="86">
        <f t="shared" si="21"/>
        <v>26</v>
      </c>
      <c r="C43" s="21">
        <f t="shared" si="10"/>
        <v>16</v>
      </c>
      <c r="D43" s="28">
        <f t="shared" si="26"/>
        <v>960</v>
      </c>
      <c r="E43" s="36">
        <v>0.31900000000000001</v>
      </c>
      <c r="F43" s="31">
        <v>0.67</v>
      </c>
      <c r="G43" s="99">
        <f t="shared" si="11"/>
        <v>0.49450000000000005</v>
      </c>
      <c r="H43" s="18">
        <f t="shared" si="15"/>
        <v>3.1965093729799614</v>
      </c>
      <c r="I43" s="19">
        <f t="shared" si="16"/>
        <v>0.42176452505379647</v>
      </c>
      <c r="J43" s="43">
        <f t="shared" si="12"/>
        <v>1.860497198594124E-2</v>
      </c>
      <c r="K43" s="44">
        <f t="shared" si="13"/>
        <v>0.29767955177505984</v>
      </c>
      <c r="L43" s="51">
        <f t="shared" si="22"/>
        <v>0.59306372015523967</v>
      </c>
      <c r="M43" s="44">
        <f t="shared" si="20"/>
        <v>0.22776559565207632</v>
      </c>
      <c r="N43" s="53">
        <f t="shared" si="17"/>
        <v>0.13344271976552863</v>
      </c>
      <c r="O43" s="55">
        <f t="shared" si="18"/>
        <v>0.64054840188516615</v>
      </c>
      <c r="P43" s="57">
        <f t="shared" si="19"/>
        <v>2.2547949989924136E-3</v>
      </c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J43" s="40">
        <f t="shared" si="4"/>
        <v>26</v>
      </c>
      <c r="AK43" s="41">
        <f t="shared" si="0"/>
        <v>2.4757595345830641</v>
      </c>
      <c r="AL43" s="109"/>
      <c r="AM43" s="109"/>
      <c r="AN43" s="81">
        <v>2</v>
      </c>
      <c r="AO43" s="42">
        <f t="shared" si="23"/>
        <v>4.9515190691661282</v>
      </c>
      <c r="AP43" s="109"/>
      <c r="AQ43" s="81"/>
      <c r="AR43" s="40">
        <f t="shared" si="6"/>
        <v>26</v>
      </c>
      <c r="AS43" s="41">
        <f t="shared" si="1"/>
        <v>0.37465785851567823</v>
      </c>
      <c r="AT43" s="109"/>
      <c r="AU43" s="109"/>
      <c r="AV43" s="81">
        <v>2</v>
      </c>
      <c r="AW43" s="42">
        <f t="shared" si="24"/>
        <v>0.74931571703135647</v>
      </c>
      <c r="AX43" s="109"/>
      <c r="AY43" s="81"/>
      <c r="AZ43" s="40">
        <f t="shared" si="8"/>
        <v>26</v>
      </c>
      <c r="BA43" s="41">
        <f t="shared" si="2"/>
        <v>1.4409917635218393E-2</v>
      </c>
      <c r="BB43" s="109"/>
      <c r="BC43" s="109"/>
      <c r="BD43" s="81">
        <v>2</v>
      </c>
      <c r="BE43" s="42">
        <f t="shared" si="25"/>
        <v>2.8819835270436786E-2</v>
      </c>
      <c r="BF43" s="109"/>
    </row>
    <row r="44" spans="2:58" x14ac:dyDescent="0.2">
      <c r="B44" s="86">
        <f t="shared" si="21"/>
        <v>27</v>
      </c>
      <c r="C44" s="21">
        <f t="shared" si="10"/>
        <v>17</v>
      </c>
      <c r="D44" s="28">
        <f t="shared" si="26"/>
        <v>1020</v>
      </c>
      <c r="E44" s="36">
        <v>0.309</v>
      </c>
      <c r="F44" s="31">
        <v>0.65600000000000003</v>
      </c>
      <c r="G44" s="99">
        <f t="shared" si="11"/>
        <v>0.48250000000000004</v>
      </c>
      <c r="H44" s="18">
        <f t="shared" si="15"/>
        <v>3.118939883645766</v>
      </c>
      <c r="I44" s="19">
        <f t="shared" si="16"/>
        <v>0.44812480786965875</v>
      </c>
      <c r="J44" s="43">
        <f t="shared" si="12"/>
        <v>1.8153486315908289E-2</v>
      </c>
      <c r="K44" s="44">
        <f t="shared" si="13"/>
        <v>0.30860926737044092</v>
      </c>
      <c r="L44" s="51">
        <f t="shared" si="22"/>
        <v>0.57867188063681119</v>
      </c>
      <c r="M44" s="44">
        <f t="shared" si="20"/>
        <v>0.23396711848949861</v>
      </c>
      <c r="N44" s="53">
        <f t="shared" si="17"/>
        <v>0.11882137304703536</v>
      </c>
      <c r="O44" s="55">
        <f t="shared" si="18"/>
        <v>0.62602533308811548</v>
      </c>
      <c r="P44" s="57">
        <f t="shared" si="19"/>
        <v>2.2423494590579364E-3</v>
      </c>
      <c r="V44" s="83"/>
      <c r="W44" s="83"/>
      <c r="X44" s="83"/>
      <c r="Y44" s="83"/>
      <c r="Z44" s="83"/>
      <c r="AA44" s="83"/>
      <c r="AB44" s="56"/>
      <c r="AC44" s="83"/>
      <c r="AD44" s="83"/>
      <c r="AE44" s="83"/>
      <c r="AF44" s="83"/>
      <c r="AJ44" s="40">
        <f t="shared" si="4"/>
        <v>27</v>
      </c>
      <c r="AK44" s="41">
        <f t="shared" si="0"/>
        <v>2.4240465416936003</v>
      </c>
      <c r="AL44" s="109"/>
      <c r="AM44" s="109"/>
      <c r="AN44" s="81">
        <v>4</v>
      </c>
      <c r="AO44" s="42">
        <f t="shared" si="23"/>
        <v>9.6961861667744014</v>
      </c>
      <c r="AP44" s="109"/>
      <c r="AQ44" s="81"/>
      <c r="AR44" s="40">
        <f t="shared" si="6"/>
        <v>27</v>
      </c>
      <c r="AS44" s="41">
        <f t="shared" si="1"/>
        <v>0.38094103409030344</v>
      </c>
      <c r="AT44" s="109"/>
      <c r="AU44" s="109"/>
      <c r="AV44" s="81">
        <v>4</v>
      </c>
      <c r="AW44" s="42">
        <f t="shared" si="24"/>
        <v>1.5237641363612138</v>
      </c>
      <c r="AX44" s="109"/>
      <c r="AY44" s="81"/>
      <c r="AZ44" s="40">
        <f t="shared" si="8"/>
        <v>27</v>
      </c>
      <c r="BA44" s="41">
        <f t="shared" si="2"/>
        <v>1.4108927188529756E-2</v>
      </c>
      <c r="BB44" s="109"/>
      <c r="BC44" s="109"/>
      <c r="BD44" s="81">
        <v>4</v>
      </c>
      <c r="BE44" s="42">
        <f t="shared" si="25"/>
        <v>5.6435708754119025E-2</v>
      </c>
      <c r="BF44" s="109"/>
    </row>
    <row r="45" spans="2:58" x14ac:dyDescent="0.2">
      <c r="B45" s="86">
        <f t="shared" si="21"/>
        <v>28</v>
      </c>
      <c r="C45" s="21">
        <f t="shared" si="10"/>
        <v>18</v>
      </c>
      <c r="D45" s="28">
        <f t="shared" si="26"/>
        <v>1080</v>
      </c>
      <c r="E45" s="36">
        <v>0.29599999999999999</v>
      </c>
      <c r="F45" s="31">
        <v>0.64</v>
      </c>
      <c r="G45" s="99">
        <f t="shared" si="11"/>
        <v>0.46799999999999997</v>
      </c>
      <c r="H45" s="18">
        <f t="shared" si="15"/>
        <v>3.0252100840336134</v>
      </c>
      <c r="I45" s="19">
        <f t="shared" si="16"/>
        <v>0.47448509068552103</v>
      </c>
      <c r="J45" s="43">
        <f t="shared" si="12"/>
        <v>1.7607941131285137E-2</v>
      </c>
      <c r="K45" s="44">
        <f t="shared" si="13"/>
        <v>0.31694294036313247</v>
      </c>
      <c r="L45" s="51">
        <f t="shared" si="22"/>
        <v>0.56128174121871011</v>
      </c>
      <c r="M45" s="44">
        <f t="shared" si="20"/>
        <v>0.2394545674291636</v>
      </c>
      <c r="N45" s="53">
        <f t="shared" si="17"/>
        <v>0.10357272978936696</v>
      </c>
      <c r="O45" s="55">
        <f t="shared" si="18"/>
        <v>0.61161950711254109</v>
      </c>
      <c r="P45" s="57">
        <f t="shared" si="19"/>
        <v>2.5338906751821342E-3</v>
      </c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J45" s="40">
        <f t="shared" si="4"/>
        <v>28</v>
      </c>
      <c r="AK45" s="41">
        <f t="shared" si="0"/>
        <v>2.3594053005817712</v>
      </c>
      <c r="AL45" s="109"/>
      <c r="AM45" s="109"/>
      <c r="AN45" s="81">
        <v>2</v>
      </c>
      <c r="AO45" s="42">
        <f t="shared" si="23"/>
        <v>4.7188106011635425</v>
      </c>
      <c r="AP45" s="109"/>
      <c r="AQ45" s="81"/>
      <c r="AR45" s="40">
        <f t="shared" si="6"/>
        <v>28</v>
      </c>
      <c r="AS45" s="41">
        <f t="shared" si="1"/>
        <v>0.38451529564473097</v>
      </c>
      <c r="AT45" s="109"/>
      <c r="AU45" s="109"/>
      <c r="AV45" s="81">
        <v>2</v>
      </c>
      <c r="AW45" s="42">
        <f t="shared" si="24"/>
        <v>0.76903059128946194</v>
      </c>
      <c r="AX45" s="109"/>
      <c r="AY45" s="81"/>
      <c r="AZ45" s="40">
        <f t="shared" si="8"/>
        <v>28</v>
      </c>
      <c r="BA45" s="41">
        <f t="shared" si="2"/>
        <v>1.3732689130168963E-2</v>
      </c>
      <c r="BB45" s="109"/>
      <c r="BC45" s="109"/>
      <c r="BD45" s="81">
        <v>2</v>
      </c>
      <c r="BE45" s="42">
        <f t="shared" si="25"/>
        <v>2.7465378260337927E-2</v>
      </c>
      <c r="BF45" s="109"/>
    </row>
    <row r="46" spans="2:58" x14ac:dyDescent="0.2">
      <c r="B46" s="86">
        <f t="shared" si="21"/>
        <v>29</v>
      </c>
      <c r="C46" s="21">
        <f t="shared" si="10"/>
        <v>19</v>
      </c>
      <c r="D46" s="28">
        <f t="shared" si="26"/>
        <v>1140</v>
      </c>
      <c r="E46" s="36">
        <v>0.28899999999999998</v>
      </c>
      <c r="F46" s="31">
        <v>0.625</v>
      </c>
      <c r="G46" s="99">
        <f t="shared" si="11"/>
        <v>0.45699999999999996</v>
      </c>
      <c r="H46" s="18">
        <f t="shared" si="15"/>
        <v>2.9541047188106009</v>
      </c>
      <c r="I46" s="19">
        <f t="shared" si="16"/>
        <v>0.50084537350138336</v>
      </c>
      <c r="J46" s="43">
        <f t="shared" si="12"/>
        <v>1.7194079267088262E-2</v>
      </c>
      <c r="K46" s="44">
        <f t="shared" si="13"/>
        <v>0.326687506074677</v>
      </c>
      <c r="L46" s="51">
        <f t="shared" si="22"/>
        <v>0.54808922166015062</v>
      </c>
      <c r="M46" s="44">
        <f t="shared" si="20"/>
        <v>0.24431233822000553</v>
      </c>
      <c r="N46" s="53">
        <f t="shared" si="17"/>
        <v>9.2280394912607491E-2</v>
      </c>
      <c r="O46" s="55">
        <f t="shared" si="18"/>
        <v>0.59736049763802823</v>
      </c>
      <c r="P46" s="57">
        <f t="shared" si="19"/>
        <v>2.4276586364881799E-3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J46" s="40">
        <f t="shared" si="4"/>
        <v>29</v>
      </c>
      <c r="AK46" s="41">
        <f t="shared" si="0"/>
        <v>2.3012281835811246</v>
      </c>
      <c r="AL46" s="109"/>
      <c r="AM46" s="109"/>
      <c r="AN46" s="81">
        <v>4</v>
      </c>
      <c r="AO46" s="42">
        <f t="shared" si="23"/>
        <v>9.2049127343244983</v>
      </c>
      <c r="AP46" s="109"/>
      <c r="AQ46" s="81"/>
      <c r="AR46" s="40">
        <f t="shared" si="6"/>
        <v>29</v>
      </c>
      <c r="AS46" s="41">
        <f t="shared" si="1"/>
        <v>0.38842817145168318</v>
      </c>
      <c r="AT46" s="109"/>
      <c r="AU46" s="109"/>
      <c r="AV46" s="81">
        <v>4</v>
      </c>
      <c r="AW46" s="42">
        <f t="shared" si="24"/>
        <v>1.5537126858067327</v>
      </c>
      <c r="AX46" s="109"/>
      <c r="AY46" s="81"/>
      <c r="AZ46" s="40">
        <f t="shared" si="8"/>
        <v>29</v>
      </c>
      <c r="BA46" s="41">
        <f t="shared" si="2"/>
        <v>1.3394074877644248E-2</v>
      </c>
      <c r="BB46" s="109"/>
      <c r="BC46" s="109"/>
      <c r="BD46" s="81">
        <v>4</v>
      </c>
      <c r="BE46" s="42">
        <f t="shared" si="25"/>
        <v>5.3576299510576991E-2</v>
      </c>
      <c r="BF46" s="109"/>
    </row>
    <row r="47" spans="2:58" x14ac:dyDescent="0.2">
      <c r="B47" s="86">
        <f t="shared" si="21"/>
        <v>30</v>
      </c>
      <c r="C47" s="21">
        <f t="shared" si="10"/>
        <v>20</v>
      </c>
      <c r="D47" s="28">
        <f t="shared" si="26"/>
        <v>1200</v>
      </c>
      <c r="E47" s="36">
        <v>0.27900000000000003</v>
      </c>
      <c r="F47" s="31">
        <v>0.60599999999999998</v>
      </c>
      <c r="G47" s="99">
        <f t="shared" si="11"/>
        <v>0.4425</v>
      </c>
      <c r="H47" s="18">
        <f t="shared" si="15"/>
        <v>2.8603749191984487</v>
      </c>
      <c r="I47" s="19">
        <f t="shared" si="16"/>
        <v>0.52720565631724559</v>
      </c>
      <c r="J47" s="43">
        <f t="shared" si="12"/>
        <v>1.6648534082465114E-2</v>
      </c>
      <c r="K47" s="44">
        <f t="shared" si="13"/>
        <v>0.33297068164930227</v>
      </c>
      <c r="L47" s="51">
        <f t="shared" si="22"/>
        <v>0.53069908224204965</v>
      </c>
      <c r="M47" s="44">
        <f t="shared" si="20"/>
        <v>0.2486128399396855</v>
      </c>
      <c r="N47" s="53">
        <f t="shared" si="17"/>
        <v>7.9572648096268087E-2</v>
      </c>
      <c r="O47" s="55">
        <f t="shared" si="18"/>
        <v>0.58327209814496173</v>
      </c>
      <c r="P47" s="57">
        <f t="shared" si="19"/>
        <v>2.7639220011278463E-3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J47" s="40">
        <f t="shared" si="4"/>
        <v>30</v>
      </c>
      <c r="AK47" s="41">
        <f t="shared" si="0"/>
        <v>2.2430510665804779</v>
      </c>
      <c r="AL47" s="109"/>
      <c r="AM47" s="109"/>
      <c r="AN47" s="81">
        <v>2</v>
      </c>
      <c r="AO47" s="42">
        <f t="shared" si="23"/>
        <v>4.4861021331609559</v>
      </c>
      <c r="AP47" s="109"/>
      <c r="AQ47" s="81"/>
      <c r="AR47" s="40">
        <f t="shared" si="6"/>
        <v>30</v>
      </c>
      <c r="AS47" s="41">
        <f t="shared" si="1"/>
        <v>0.39166381875358597</v>
      </c>
      <c r="AT47" s="109"/>
      <c r="AU47" s="109"/>
      <c r="AV47" s="81">
        <v>2</v>
      </c>
      <c r="AW47" s="42">
        <f t="shared" si="24"/>
        <v>0.78332763750717194</v>
      </c>
      <c r="AX47" s="109"/>
      <c r="AY47" s="81"/>
      <c r="AZ47" s="40">
        <f t="shared" si="8"/>
        <v>30</v>
      </c>
      <c r="BA47" s="41">
        <f t="shared" si="2"/>
        <v>1.3055460625119532E-2</v>
      </c>
      <c r="BB47" s="109"/>
      <c r="BC47" s="109"/>
      <c r="BD47" s="81">
        <v>2</v>
      </c>
      <c r="BE47" s="42">
        <f t="shared" si="25"/>
        <v>2.6110921250239064E-2</v>
      </c>
      <c r="BF47" s="109"/>
    </row>
    <row r="48" spans="2:58" x14ac:dyDescent="0.2">
      <c r="B48" s="86">
        <f t="shared" si="21"/>
        <v>31</v>
      </c>
      <c r="C48" s="21">
        <f t="shared" si="10"/>
        <v>21</v>
      </c>
      <c r="D48" s="28">
        <f t="shared" si="26"/>
        <v>1260</v>
      </c>
      <c r="E48" s="36">
        <v>0.27600000000000002</v>
      </c>
      <c r="F48" s="31">
        <v>0.59199999999999997</v>
      </c>
      <c r="G48" s="99">
        <f t="shared" si="11"/>
        <v>0.434</v>
      </c>
      <c r="H48" s="18">
        <f t="shared" si="15"/>
        <v>2.8054298642533935</v>
      </c>
      <c r="I48" s="19">
        <f t="shared" si="16"/>
        <v>0.55356593913310792</v>
      </c>
      <c r="J48" s="43">
        <f t="shared" si="12"/>
        <v>1.6328731732858436E-2</v>
      </c>
      <c r="K48" s="44">
        <f t="shared" si="13"/>
        <v>0.34290336639002716</v>
      </c>
      <c r="L48" s="51">
        <f t="shared" si="22"/>
        <v>0.52050486258316275</v>
      </c>
      <c r="M48" s="44">
        <f t="shared" si="20"/>
        <v>0.25241841439465051</v>
      </c>
      <c r="N48" s="53">
        <f t="shared" si="17"/>
        <v>7.1870343702331863E-2</v>
      </c>
      <c r="O48" s="55">
        <f t="shared" si="18"/>
        <v>0.5693734259284714</v>
      </c>
      <c r="P48" s="57">
        <f t="shared" si="19"/>
        <v>2.3881364834344439E-3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J48" s="40">
        <f t="shared" si="4"/>
        <v>31</v>
      </c>
      <c r="AK48" s="41">
        <f t="shared" si="0"/>
        <v>2.2042663219133809</v>
      </c>
      <c r="AL48" s="109"/>
      <c r="AM48" s="109"/>
      <c r="AN48" s="81">
        <v>4</v>
      </c>
      <c r="AO48" s="42">
        <f t="shared" si="23"/>
        <v>8.8170652876535236</v>
      </c>
      <c r="AP48" s="109"/>
      <c r="AQ48" s="81"/>
      <c r="AR48" s="40">
        <f t="shared" si="6"/>
        <v>31</v>
      </c>
      <c r="AS48" s="41">
        <f t="shared" si="1"/>
        <v>0.39772125149319487</v>
      </c>
      <c r="AT48" s="109"/>
      <c r="AU48" s="109"/>
      <c r="AV48" s="81">
        <v>4</v>
      </c>
      <c r="AW48" s="42">
        <f t="shared" si="24"/>
        <v>1.5908850059727795</v>
      </c>
      <c r="AX48" s="109"/>
      <c r="AY48" s="81"/>
      <c r="AZ48" s="40">
        <f t="shared" si="8"/>
        <v>31</v>
      </c>
      <c r="BA48" s="41">
        <f t="shared" si="2"/>
        <v>1.282971779010306E-2</v>
      </c>
      <c r="BB48" s="109"/>
      <c r="BC48" s="109"/>
      <c r="BD48" s="81">
        <v>4</v>
      </c>
      <c r="BE48" s="42">
        <f t="shared" si="25"/>
        <v>5.1318871160412241E-2</v>
      </c>
      <c r="BF48" s="109"/>
    </row>
    <row r="49" spans="2:58" x14ac:dyDescent="0.2">
      <c r="B49" s="86">
        <f t="shared" si="21"/>
        <v>32</v>
      </c>
      <c r="C49" s="21">
        <f t="shared" si="10"/>
        <v>22</v>
      </c>
      <c r="D49" s="28">
        <f t="shared" si="26"/>
        <v>1320</v>
      </c>
      <c r="E49" s="36">
        <v>0.26300000000000001</v>
      </c>
      <c r="F49" s="31">
        <v>0.57699999999999996</v>
      </c>
      <c r="G49" s="99">
        <f t="shared" si="11"/>
        <v>0.42</v>
      </c>
      <c r="H49" s="18">
        <f t="shared" si="15"/>
        <v>2.7149321266968323</v>
      </c>
      <c r="I49" s="19">
        <f t="shared" si="16"/>
        <v>0.57992622194897014</v>
      </c>
      <c r="J49" s="43">
        <f t="shared" si="12"/>
        <v>1.5801998451153328E-2</v>
      </c>
      <c r="K49" s="44">
        <f t="shared" si="13"/>
        <v>0.34764396592537322</v>
      </c>
      <c r="L49" s="51">
        <f t="shared" si="22"/>
        <v>0.50371438314499628</v>
      </c>
      <c r="M49" s="44">
        <f t="shared" si="20"/>
        <v>0.25578293577872391</v>
      </c>
      <c r="N49" s="53">
        <f t="shared" si="17"/>
        <v>6.147000259313469E-2</v>
      </c>
      <c r="O49" s="55">
        <f t="shared" si="18"/>
        <v>0.55567978046219169</v>
      </c>
      <c r="P49" s="57">
        <f t="shared" si="19"/>
        <v>2.7004025183339792E-3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J49" s="40">
        <f t="shared" si="4"/>
        <v>32</v>
      </c>
      <c r="AK49" s="41">
        <f t="shared" si="0"/>
        <v>2.1331609566903684</v>
      </c>
      <c r="AL49" s="109"/>
      <c r="AM49" s="109"/>
      <c r="AN49" s="81">
        <v>2</v>
      </c>
      <c r="AO49" s="42">
        <f t="shared" si="23"/>
        <v>4.2663219133807369</v>
      </c>
      <c r="AP49" s="109"/>
      <c r="AQ49" s="81"/>
      <c r="AR49" s="40">
        <f t="shared" si="6"/>
        <v>32</v>
      </c>
      <c r="AS49" s="41">
        <f t="shared" si="1"/>
        <v>0.39730738962899798</v>
      </c>
      <c r="AT49" s="109"/>
      <c r="AU49" s="109"/>
      <c r="AV49" s="81">
        <v>2</v>
      </c>
      <c r="AW49" s="42">
        <f t="shared" si="24"/>
        <v>0.79461477925799595</v>
      </c>
      <c r="AX49" s="109"/>
      <c r="AY49" s="81"/>
      <c r="AZ49" s="40">
        <f t="shared" si="8"/>
        <v>32</v>
      </c>
      <c r="BA49" s="41">
        <f t="shared" si="2"/>
        <v>1.2415855925906187E-2</v>
      </c>
      <c r="BB49" s="109"/>
      <c r="BC49" s="109"/>
      <c r="BD49" s="81">
        <v>2</v>
      </c>
      <c r="BE49" s="42">
        <f t="shared" si="25"/>
        <v>2.4831711851812373E-2</v>
      </c>
      <c r="BF49" s="109"/>
    </row>
    <row r="50" spans="2:58" x14ac:dyDescent="0.2">
      <c r="B50" s="86">
        <f t="shared" si="21"/>
        <v>33</v>
      </c>
      <c r="C50" s="21">
        <f t="shared" si="10"/>
        <v>23</v>
      </c>
      <c r="D50" s="28">
        <f t="shared" si="26"/>
        <v>1380</v>
      </c>
      <c r="E50" s="36">
        <v>0.26</v>
      </c>
      <c r="F50" s="31">
        <v>0.56399999999999995</v>
      </c>
      <c r="G50" s="99">
        <f t="shared" si="11"/>
        <v>0.41199999999999998</v>
      </c>
      <c r="H50" s="18">
        <f t="shared" si="15"/>
        <v>2.663219133807369</v>
      </c>
      <c r="I50" s="19">
        <f t="shared" si="16"/>
        <v>0.60628650476483248</v>
      </c>
      <c r="J50" s="43">
        <f t="shared" si="12"/>
        <v>1.5501008004464693E-2</v>
      </c>
      <c r="K50" s="44">
        <f t="shared" si="13"/>
        <v>0.35652318410268791</v>
      </c>
      <c r="L50" s="51">
        <f t="shared" si="22"/>
        <v>0.49411982346604394</v>
      </c>
      <c r="M50" s="44">
        <f t="shared" si="20"/>
        <v>0.25875313842623288</v>
      </c>
      <c r="N50" s="53">
        <f t="shared" si="17"/>
        <v>5.5397476426629622E-2</v>
      </c>
      <c r="O50" s="55">
        <f t="shared" si="18"/>
        <v>0.54220331936463229</v>
      </c>
      <c r="P50" s="57">
        <f t="shared" si="19"/>
        <v>2.3120225778295624E-3</v>
      </c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J50" s="40">
        <f t="shared" si="4"/>
        <v>33</v>
      </c>
      <c r="AK50" s="41">
        <f t="shared" si="0"/>
        <v>2.0782159017453137</v>
      </c>
      <c r="AL50" s="109"/>
      <c r="AM50" s="109"/>
      <c r="AN50" s="81">
        <v>4</v>
      </c>
      <c r="AO50" s="42">
        <f t="shared" si="23"/>
        <v>8.3128636069812547</v>
      </c>
      <c r="AP50" s="109"/>
      <c r="AQ50" s="81"/>
      <c r="AR50" s="40">
        <f t="shared" si="6"/>
        <v>33</v>
      </c>
      <c r="AS50" s="41">
        <f t="shared" si="1"/>
        <v>0.3991697680178839</v>
      </c>
      <c r="AT50" s="109"/>
      <c r="AU50" s="109"/>
      <c r="AV50" s="81">
        <v>4</v>
      </c>
      <c r="AW50" s="42">
        <f t="shared" si="24"/>
        <v>1.5966790720715356</v>
      </c>
      <c r="AX50" s="109"/>
      <c r="AY50" s="81"/>
      <c r="AZ50" s="40">
        <f t="shared" si="8"/>
        <v>33</v>
      </c>
      <c r="BA50" s="41">
        <f t="shared" si="2"/>
        <v>1.2096053576299512E-2</v>
      </c>
      <c r="BB50" s="109"/>
      <c r="BC50" s="109"/>
      <c r="BD50" s="81">
        <v>4</v>
      </c>
      <c r="BE50" s="42">
        <f t="shared" si="25"/>
        <v>4.8384214305198049E-2</v>
      </c>
      <c r="BF50" s="109"/>
    </row>
    <row r="51" spans="2:58" x14ac:dyDescent="0.2">
      <c r="B51" s="86">
        <f t="shared" si="21"/>
        <v>34</v>
      </c>
      <c r="C51" s="21">
        <f t="shared" si="10"/>
        <v>24</v>
      </c>
      <c r="D51" s="28">
        <f t="shared" si="26"/>
        <v>1440</v>
      </c>
      <c r="E51" s="36">
        <v>0.255</v>
      </c>
      <c r="F51" s="31">
        <v>0.54400000000000004</v>
      </c>
      <c r="G51" s="99">
        <f t="shared" si="11"/>
        <v>0.39950000000000002</v>
      </c>
      <c r="H51" s="18">
        <f t="shared" si="15"/>
        <v>2.5824175824175826</v>
      </c>
      <c r="I51" s="19">
        <f t="shared" si="16"/>
        <v>0.6326467875806947</v>
      </c>
      <c r="J51" s="43">
        <f t="shared" si="12"/>
        <v>1.5030710431513702E-2</v>
      </c>
      <c r="K51" s="44">
        <f t="shared" si="13"/>
        <v>0.36073705035632886</v>
      </c>
      <c r="L51" s="51">
        <f t="shared" si="22"/>
        <v>0.47912832396768101</v>
      </c>
      <c r="M51" s="44">
        <f t="shared" si="20"/>
        <v>0.26136971766745637</v>
      </c>
      <c r="N51" s="53">
        <f t="shared" si="17"/>
        <v>4.7418810617816234E-2</v>
      </c>
      <c r="O51" s="55">
        <f t="shared" si="18"/>
        <v>0.52895359686557042</v>
      </c>
      <c r="P51" s="57">
        <f t="shared" si="19"/>
        <v>2.4825578193491526E-3</v>
      </c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J51" s="40">
        <f t="shared" si="4"/>
        <v>34</v>
      </c>
      <c r="AK51" s="41">
        <f t="shared" si="0"/>
        <v>2.020038784744667</v>
      </c>
      <c r="AL51" s="109"/>
      <c r="AM51" s="109"/>
      <c r="AN51" s="81">
        <v>2</v>
      </c>
      <c r="AO51" s="42">
        <f t="shared" si="23"/>
        <v>4.0400775694893341</v>
      </c>
      <c r="AP51" s="109"/>
      <c r="AQ51" s="81"/>
      <c r="AR51" s="40">
        <f t="shared" si="6"/>
        <v>34</v>
      </c>
      <c r="AS51" s="41">
        <f t="shared" si="1"/>
        <v>0.39975293700834308</v>
      </c>
      <c r="AT51" s="109"/>
      <c r="AU51" s="109"/>
      <c r="AV51" s="81">
        <v>2</v>
      </c>
      <c r="AW51" s="42">
        <f t="shared" si="24"/>
        <v>0.79950587401668616</v>
      </c>
      <c r="AX51" s="109"/>
      <c r="AY51" s="81"/>
      <c r="AZ51" s="40">
        <f t="shared" si="8"/>
        <v>34</v>
      </c>
      <c r="BA51" s="41">
        <f t="shared" si="2"/>
        <v>1.1757439323774797E-2</v>
      </c>
      <c r="BB51" s="109"/>
      <c r="BC51" s="109"/>
      <c r="BD51" s="81">
        <v>2</v>
      </c>
      <c r="BE51" s="42">
        <f t="shared" si="25"/>
        <v>2.3514878647549593E-2</v>
      </c>
      <c r="BF51" s="109"/>
    </row>
    <row r="52" spans="2:58" x14ac:dyDescent="0.2">
      <c r="B52" s="86">
        <f t="shared" si="21"/>
        <v>35</v>
      </c>
      <c r="C52" s="21">
        <f t="shared" si="10"/>
        <v>25</v>
      </c>
      <c r="D52" s="28">
        <f t="shared" si="26"/>
        <v>1500</v>
      </c>
      <c r="E52" s="36">
        <v>0.25</v>
      </c>
      <c r="F52" s="31">
        <v>0.53900000000000003</v>
      </c>
      <c r="G52" s="99">
        <f t="shared" si="11"/>
        <v>0.39450000000000002</v>
      </c>
      <c r="H52" s="18">
        <f t="shared" si="15"/>
        <v>2.5500969618616676</v>
      </c>
      <c r="I52" s="19">
        <f t="shared" si="16"/>
        <v>0.65900707039655704</v>
      </c>
      <c r="J52" s="43">
        <f t="shared" si="12"/>
        <v>1.4842591402333303E-2</v>
      </c>
      <c r="K52" s="44">
        <f t="shared" si="13"/>
        <v>0.37106478505833257</v>
      </c>
      <c r="L52" s="51">
        <f t="shared" si="22"/>
        <v>0.47313172416833571</v>
      </c>
      <c r="M52" s="44">
        <f t="shared" si="20"/>
        <v>0.26366824324803478</v>
      </c>
      <c r="N52" s="53">
        <f t="shared" si="17"/>
        <v>4.3874949839249271E-2</v>
      </c>
      <c r="O52" s="55">
        <f t="shared" si="18"/>
        <v>0.51593799718873812</v>
      </c>
      <c r="P52" s="57">
        <f t="shared" si="19"/>
        <v>1.8323770098972311E-3</v>
      </c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J52" s="40">
        <f t="shared" si="4"/>
        <v>35</v>
      </c>
      <c r="AK52" s="41">
        <f t="shared" si="0"/>
        <v>1.9392372333548802</v>
      </c>
      <c r="AL52" s="109"/>
      <c r="AM52" s="109"/>
      <c r="AN52" s="81">
        <v>4</v>
      </c>
      <c r="AO52" s="42">
        <f t="shared" si="23"/>
        <v>7.7569489334195207</v>
      </c>
      <c r="AP52" s="109"/>
      <c r="AQ52" s="81"/>
      <c r="AR52" s="40">
        <f t="shared" si="6"/>
        <v>35</v>
      </c>
      <c r="AS52" s="41">
        <f t="shared" si="1"/>
        <v>0.39504996127883318</v>
      </c>
      <c r="AT52" s="109"/>
      <c r="AU52" s="109"/>
      <c r="AV52" s="81">
        <v>4</v>
      </c>
      <c r="AW52" s="42">
        <f t="shared" si="24"/>
        <v>1.5801998451153327</v>
      </c>
      <c r="AX52" s="109"/>
      <c r="AY52" s="81"/>
      <c r="AZ52" s="40">
        <f t="shared" si="8"/>
        <v>35</v>
      </c>
      <c r="BA52" s="41">
        <f t="shared" si="2"/>
        <v>1.1287141750823805E-2</v>
      </c>
      <c r="BB52" s="109"/>
      <c r="BC52" s="109"/>
      <c r="BD52" s="81">
        <v>4</v>
      </c>
      <c r="BE52" s="42">
        <f t="shared" si="25"/>
        <v>4.5148567003295219E-2</v>
      </c>
      <c r="BF52" s="109"/>
    </row>
    <row r="53" spans="2:58" x14ac:dyDescent="0.2">
      <c r="B53" s="86">
        <f t="shared" si="21"/>
        <v>36</v>
      </c>
      <c r="C53" s="21">
        <f t="shared" si="10"/>
        <v>26</v>
      </c>
      <c r="D53" s="28">
        <f t="shared" si="26"/>
        <v>1560</v>
      </c>
      <c r="E53" s="36">
        <v>0.24299999999999999</v>
      </c>
      <c r="F53" s="31">
        <v>0.52300000000000002</v>
      </c>
      <c r="G53" s="99">
        <f t="shared" si="11"/>
        <v>0.38300000000000001</v>
      </c>
      <c r="H53" s="18">
        <f t="shared" si="15"/>
        <v>2.4757595345830641</v>
      </c>
      <c r="I53" s="19">
        <f t="shared" si="16"/>
        <v>0.68536735321241926</v>
      </c>
      <c r="J53" s="43">
        <f t="shared" si="12"/>
        <v>1.4409917635218393E-2</v>
      </c>
      <c r="K53" s="44">
        <f t="shared" si="13"/>
        <v>0.37465785851567823</v>
      </c>
      <c r="L53" s="51">
        <f t="shared" si="22"/>
        <v>0.45933954462984183</v>
      </c>
      <c r="M53" s="44">
        <f t="shared" si="20"/>
        <v>0.26567991868334273</v>
      </c>
      <c r="N53" s="53">
        <f t="shared" si="17"/>
        <v>3.7504050721737951E-2</v>
      </c>
      <c r="O53" s="55">
        <f t="shared" si="18"/>
        <v>0.5031620866199058</v>
      </c>
      <c r="P53" s="57">
        <f t="shared" si="19"/>
        <v>1.9204151864709196E-3</v>
      </c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J53" s="40">
        <f t="shared" si="4"/>
        <v>36</v>
      </c>
      <c r="AK53" s="41">
        <f t="shared" si="0"/>
        <v>1.9101486748545571</v>
      </c>
      <c r="AL53" s="109"/>
      <c r="AM53" s="109"/>
      <c r="AN53" s="81">
        <v>2</v>
      </c>
      <c r="AO53" s="42">
        <f t="shared" si="23"/>
        <v>3.8202973497091142</v>
      </c>
      <c r="AP53" s="109"/>
      <c r="AQ53" s="81"/>
      <c r="AR53" s="40">
        <f t="shared" si="6"/>
        <v>36</v>
      </c>
      <c r="AS53" s="41">
        <f t="shared" si="1"/>
        <v>0.40024204648421213</v>
      </c>
      <c r="AT53" s="109"/>
      <c r="AU53" s="109"/>
      <c r="AV53" s="81">
        <v>2</v>
      </c>
      <c r="AW53" s="42">
        <f t="shared" si="24"/>
        <v>0.80048409296842427</v>
      </c>
      <c r="AX53" s="109"/>
      <c r="AY53" s="81"/>
      <c r="AZ53" s="40">
        <f t="shared" si="8"/>
        <v>36</v>
      </c>
      <c r="BA53" s="41">
        <f t="shared" si="2"/>
        <v>1.1117834624561448E-2</v>
      </c>
      <c r="BB53" s="109"/>
      <c r="BC53" s="109"/>
      <c r="BD53" s="81">
        <v>2</v>
      </c>
      <c r="BE53" s="42">
        <f t="shared" si="25"/>
        <v>2.2235669249122895E-2</v>
      </c>
      <c r="BF53" s="109"/>
    </row>
    <row r="54" spans="2:58" x14ac:dyDescent="0.2">
      <c r="B54" s="86">
        <f t="shared" si="21"/>
        <v>37</v>
      </c>
      <c r="C54" s="21">
        <f t="shared" si="10"/>
        <v>27</v>
      </c>
      <c r="D54" s="28">
        <f t="shared" si="26"/>
        <v>1620</v>
      </c>
      <c r="E54" s="36">
        <v>0.23599999999999999</v>
      </c>
      <c r="F54" s="31">
        <v>0.51400000000000001</v>
      </c>
      <c r="G54" s="99">
        <f t="shared" si="11"/>
        <v>0.375</v>
      </c>
      <c r="H54" s="18">
        <f t="shared" si="15"/>
        <v>2.4240465416936003</v>
      </c>
      <c r="I54" s="19">
        <f t="shared" si="16"/>
        <v>0.7117276360282816</v>
      </c>
      <c r="J54" s="43">
        <f t="shared" si="12"/>
        <v>1.4108927188529756E-2</v>
      </c>
      <c r="K54" s="44">
        <f t="shared" si="13"/>
        <v>0.38094103409030344</v>
      </c>
      <c r="L54" s="51">
        <f t="shared" si="22"/>
        <v>0.44974498495088949</v>
      </c>
      <c r="M54" s="44">
        <f t="shared" si="20"/>
        <v>0.26743221421483432</v>
      </c>
      <c r="N54" s="53">
        <f t="shared" si="17"/>
        <v>3.3237946373457415E-2</v>
      </c>
      <c r="O54" s="55">
        <f t="shared" si="18"/>
        <v>0.49062990193580008</v>
      </c>
      <c r="P54" s="57">
        <f t="shared" si="19"/>
        <v>1.6715764368630305E-3</v>
      </c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J54" s="40">
        <f t="shared" si="4"/>
        <v>37</v>
      </c>
      <c r="AK54" s="41">
        <f t="shared" si="0"/>
        <v>1.8616677440206855</v>
      </c>
      <c r="AL54" s="109"/>
      <c r="AM54" s="109"/>
      <c r="AN54" s="81">
        <v>4</v>
      </c>
      <c r="AO54" s="42">
        <f t="shared" si="23"/>
        <v>7.4466709760827419</v>
      </c>
      <c r="AP54" s="109"/>
      <c r="AQ54" s="81"/>
      <c r="AR54" s="40">
        <f t="shared" si="6"/>
        <v>37</v>
      </c>
      <c r="AS54" s="41">
        <f t="shared" si="1"/>
        <v>0.40091927498926166</v>
      </c>
      <c r="AT54" s="109"/>
      <c r="AU54" s="109"/>
      <c r="AV54" s="81">
        <v>4</v>
      </c>
      <c r="AW54" s="42">
        <f t="shared" si="24"/>
        <v>1.6036770999570467</v>
      </c>
      <c r="AX54" s="109"/>
      <c r="AY54" s="81"/>
      <c r="AZ54" s="40">
        <f t="shared" si="8"/>
        <v>37</v>
      </c>
      <c r="BA54" s="41">
        <f t="shared" si="2"/>
        <v>1.0835656080790856E-2</v>
      </c>
      <c r="BB54" s="109"/>
      <c r="BC54" s="109"/>
      <c r="BD54" s="81">
        <v>4</v>
      </c>
      <c r="BE54" s="42">
        <f t="shared" si="25"/>
        <v>4.3342624323163423E-2</v>
      </c>
      <c r="BF54" s="109"/>
    </row>
    <row r="55" spans="2:58" x14ac:dyDescent="0.2">
      <c r="B55" s="86">
        <f t="shared" si="21"/>
        <v>38</v>
      </c>
      <c r="C55" s="21">
        <f t="shared" si="10"/>
        <v>28</v>
      </c>
      <c r="D55" s="28">
        <f t="shared" si="26"/>
        <v>1680</v>
      </c>
      <c r="E55" s="36">
        <v>0.23</v>
      </c>
      <c r="F55" s="31">
        <v>0.5</v>
      </c>
      <c r="G55" s="99">
        <f t="shared" si="11"/>
        <v>0.36499999999999999</v>
      </c>
      <c r="H55" s="18">
        <f t="shared" si="15"/>
        <v>2.3594053005817712</v>
      </c>
      <c r="I55" s="19">
        <f t="shared" si="16"/>
        <v>0.73808791884414382</v>
      </c>
      <c r="J55" s="43">
        <f t="shared" si="12"/>
        <v>1.3732689130168963E-2</v>
      </c>
      <c r="K55" s="44">
        <f t="shared" si="13"/>
        <v>0.38451529564473097</v>
      </c>
      <c r="L55" s="51">
        <f t="shared" si="22"/>
        <v>0.43775178535219911</v>
      </c>
      <c r="M55" s="44">
        <f t="shared" si="20"/>
        <v>0.26894939605619289</v>
      </c>
      <c r="N55" s="53">
        <f t="shared" si="17"/>
        <v>2.8494246632040435E-2</v>
      </c>
      <c r="O55" s="55">
        <f t="shared" si="18"/>
        <v>0.47834418850803156</v>
      </c>
      <c r="P55" s="57">
        <f t="shared" si="19"/>
        <v>1.6477431939656369E-3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J55" s="40">
        <f t="shared" si="4"/>
        <v>38</v>
      </c>
      <c r="AK55" s="41">
        <f t="shared" si="0"/>
        <v>1.8164188752424049</v>
      </c>
      <c r="AL55" s="109"/>
      <c r="AM55" s="109"/>
      <c r="AN55" s="81">
        <v>2</v>
      </c>
      <c r="AO55" s="42">
        <f t="shared" si="23"/>
        <v>3.6328377504848097</v>
      </c>
      <c r="AP55" s="109"/>
      <c r="AQ55" s="81"/>
      <c r="AR55" s="40">
        <f t="shared" si="6"/>
        <v>38</v>
      </c>
      <c r="AS55" s="41">
        <f t="shared" si="1"/>
        <v>0.4017469987176554</v>
      </c>
      <c r="AT55" s="109"/>
      <c r="AU55" s="109"/>
      <c r="AV55" s="81">
        <v>2</v>
      </c>
      <c r="AW55" s="42">
        <f t="shared" si="24"/>
        <v>0.8034939974353108</v>
      </c>
      <c r="AX55" s="109"/>
      <c r="AY55" s="81"/>
      <c r="AZ55" s="40">
        <f t="shared" si="8"/>
        <v>38</v>
      </c>
      <c r="BA55" s="41">
        <f t="shared" si="2"/>
        <v>1.05722894399383E-2</v>
      </c>
      <c r="BB55" s="109"/>
      <c r="BC55" s="109"/>
      <c r="BD55" s="81">
        <v>2</v>
      </c>
      <c r="BE55" s="42">
        <f t="shared" si="25"/>
        <v>2.1144578879876599E-2</v>
      </c>
      <c r="BF55" s="109"/>
    </row>
    <row r="56" spans="2:58" x14ac:dyDescent="0.2">
      <c r="B56" s="86">
        <f t="shared" si="21"/>
        <v>39</v>
      </c>
      <c r="C56" s="21">
        <f t="shared" si="10"/>
        <v>29</v>
      </c>
      <c r="D56" s="28">
        <f t="shared" si="26"/>
        <v>1740</v>
      </c>
      <c r="E56" s="36">
        <v>0.22500000000000001</v>
      </c>
      <c r="F56" s="31">
        <v>0.48699999999999999</v>
      </c>
      <c r="G56" s="99">
        <f t="shared" si="11"/>
        <v>0.35599999999999998</v>
      </c>
      <c r="H56" s="18">
        <f t="shared" si="15"/>
        <v>2.3012281835811246</v>
      </c>
      <c r="I56" s="19">
        <f t="shared" si="16"/>
        <v>0.76444820166000615</v>
      </c>
      <c r="J56" s="43">
        <f t="shared" si="12"/>
        <v>1.3394074877644248E-2</v>
      </c>
      <c r="K56" s="44">
        <f t="shared" si="13"/>
        <v>0.38842817145168318</v>
      </c>
      <c r="L56" s="51">
        <f t="shared" si="22"/>
        <v>0.42695790571337772</v>
      </c>
      <c r="M56" s="44">
        <f t="shared" si="20"/>
        <v>0.27025297042694613</v>
      </c>
      <c r="N56" s="53">
        <f t="shared" si="17"/>
        <v>2.4556436743124712E-2</v>
      </c>
      <c r="O56" s="55">
        <f t="shared" si="18"/>
        <v>0.46630659823016629</v>
      </c>
      <c r="P56" s="57">
        <f t="shared" si="19"/>
        <v>1.5483196027807733E-3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J56" s="40">
        <f t="shared" si="4"/>
        <v>39</v>
      </c>
      <c r="AK56" s="41">
        <f t="shared" si="0"/>
        <v>1.7840982546864901</v>
      </c>
      <c r="AL56" s="109"/>
      <c r="AM56" s="109"/>
      <c r="AN56" s="81">
        <v>4</v>
      </c>
      <c r="AO56" s="42">
        <f t="shared" si="23"/>
        <v>7.1363930187459603</v>
      </c>
      <c r="AP56" s="109"/>
      <c r="AQ56" s="81"/>
      <c r="AR56" s="40">
        <f t="shared" si="6"/>
        <v>39</v>
      </c>
      <c r="AS56" s="41">
        <f t="shared" si="1"/>
        <v>0.40498264601955813</v>
      </c>
      <c r="AT56" s="109"/>
      <c r="AU56" s="109"/>
      <c r="AV56" s="81">
        <v>4</v>
      </c>
      <c r="AW56" s="42">
        <f t="shared" si="24"/>
        <v>1.6199305840782325</v>
      </c>
      <c r="AX56" s="109"/>
      <c r="AY56" s="81"/>
      <c r="AZ56" s="40">
        <f t="shared" si="8"/>
        <v>39</v>
      </c>
      <c r="BA56" s="41">
        <f t="shared" si="2"/>
        <v>1.0384170410757902E-2</v>
      </c>
      <c r="BB56" s="109"/>
      <c r="BC56" s="109"/>
      <c r="BD56" s="81">
        <v>4</v>
      </c>
      <c r="BE56" s="42">
        <f t="shared" si="25"/>
        <v>4.1536681643031606E-2</v>
      </c>
      <c r="BF56" s="109"/>
    </row>
    <row r="57" spans="2:58" x14ac:dyDescent="0.2">
      <c r="B57" s="86">
        <f t="shared" si="21"/>
        <v>40</v>
      </c>
      <c r="C57" s="21">
        <f t="shared" si="10"/>
        <v>30</v>
      </c>
      <c r="D57" s="28">
        <f t="shared" si="26"/>
        <v>1800</v>
      </c>
      <c r="E57" s="36">
        <v>0.22</v>
      </c>
      <c r="F57" s="31">
        <v>0.47399999999999998</v>
      </c>
      <c r="G57" s="99">
        <f t="shared" si="11"/>
        <v>0.34699999999999998</v>
      </c>
      <c r="H57" s="18">
        <f t="shared" si="15"/>
        <v>2.2430510665804779</v>
      </c>
      <c r="I57" s="19">
        <f t="shared" si="16"/>
        <v>0.79080848447586838</v>
      </c>
      <c r="J57" s="43">
        <f t="shared" si="12"/>
        <v>1.3055460625119532E-2</v>
      </c>
      <c r="K57" s="44">
        <f t="shared" si="13"/>
        <v>0.39166381875358597</v>
      </c>
      <c r="L57" s="51">
        <f t="shared" si="22"/>
        <v>0.41616402607455633</v>
      </c>
      <c r="M57" s="44">
        <f t="shared" si="20"/>
        <v>0.27136205741650238</v>
      </c>
      <c r="N57" s="53">
        <f t="shared" si="17"/>
        <v>2.0967610127248036E-2</v>
      </c>
      <c r="O57" s="55">
        <f t="shared" si="18"/>
        <v>0.45451785508750869</v>
      </c>
      <c r="P57" s="57">
        <f t="shared" si="19"/>
        <v>1.4710161999547868E-3</v>
      </c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J57" s="40">
        <f t="shared" si="4"/>
        <v>40</v>
      </c>
      <c r="AK57" s="41">
        <f t="shared" si="0"/>
        <v>1.735617323852618</v>
      </c>
      <c r="AL57" s="109"/>
      <c r="AM57" s="109"/>
      <c r="AN57" s="81">
        <v>2</v>
      </c>
      <c r="AO57" s="42">
        <f t="shared" si="23"/>
        <v>3.471234647705236</v>
      </c>
      <c r="AP57" s="109"/>
      <c r="AQ57" s="81"/>
      <c r="AR57" s="40">
        <f t="shared" si="6"/>
        <v>40</v>
      </c>
      <c r="AS57" s="41">
        <f t="shared" si="1"/>
        <v>0.40407967467949224</v>
      </c>
      <c r="AT57" s="109"/>
      <c r="AU57" s="109"/>
      <c r="AV57" s="81">
        <v>2</v>
      </c>
      <c r="AW57" s="42">
        <f t="shared" si="24"/>
        <v>0.80815934935898448</v>
      </c>
      <c r="AX57" s="109"/>
      <c r="AY57" s="81"/>
      <c r="AZ57" s="40">
        <f t="shared" si="8"/>
        <v>40</v>
      </c>
      <c r="BA57" s="41">
        <f t="shared" si="2"/>
        <v>1.0101991866987306E-2</v>
      </c>
      <c r="BB57" s="109"/>
      <c r="BC57" s="109"/>
      <c r="BD57" s="81">
        <v>2</v>
      </c>
      <c r="BE57" s="42">
        <f t="shared" si="25"/>
        <v>2.0203983733974612E-2</v>
      </c>
      <c r="BF57" s="109"/>
    </row>
    <row r="58" spans="2:58" x14ac:dyDescent="0.2">
      <c r="B58" s="86">
        <f t="shared" si="21"/>
        <v>41</v>
      </c>
      <c r="C58" s="21">
        <f t="shared" si="10"/>
        <v>31</v>
      </c>
      <c r="D58" s="28">
        <f t="shared" si="26"/>
        <v>1860</v>
      </c>
      <c r="E58" s="36">
        <v>0.215</v>
      </c>
      <c r="F58" s="31">
        <v>0.46700000000000003</v>
      </c>
      <c r="G58" s="99">
        <f t="shared" si="11"/>
        <v>0.34100000000000003</v>
      </c>
      <c r="H58" s="18">
        <f t="shared" si="15"/>
        <v>2.2042663219133809</v>
      </c>
      <c r="I58" s="19">
        <f t="shared" si="16"/>
        <v>0.81716876729173071</v>
      </c>
      <c r="J58" s="43">
        <f t="shared" si="12"/>
        <v>1.282971779010306E-2</v>
      </c>
      <c r="K58" s="44">
        <f t="shared" si="13"/>
        <v>0.39772125149319487</v>
      </c>
      <c r="L58" s="51">
        <f t="shared" si="22"/>
        <v>0.40896810631534225</v>
      </c>
      <c r="M58" s="44">
        <f t="shared" si="20"/>
        <v>0.27229370690622701</v>
      </c>
      <c r="N58" s="53">
        <f t="shared" si="17"/>
        <v>1.867989145384236E-2</v>
      </c>
      <c r="O58" s="55">
        <f t="shared" si="18"/>
        <v>0.44297789445578911</v>
      </c>
      <c r="P58" s="57">
        <f t="shared" si="19"/>
        <v>1.15666568935808E-3</v>
      </c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J58" s="40">
        <f t="shared" si="4"/>
        <v>41</v>
      </c>
      <c r="AK58" s="41">
        <f t="shared" si="0"/>
        <v>1.6839043309631545</v>
      </c>
      <c r="AL58" s="109"/>
      <c r="AM58" s="109"/>
      <c r="AN58" s="81">
        <v>4</v>
      </c>
      <c r="AO58" s="42">
        <f t="shared" si="23"/>
        <v>6.735617323852618</v>
      </c>
      <c r="AP58" s="109"/>
      <c r="AQ58" s="81"/>
      <c r="AR58" s="40">
        <f t="shared" si="6"/>
        <v>41</v>
      </c>
      <c r="AS58" s="41">
        <f t="shared" si="1"/>
        <v>0.40184105823224553</v>
      </c>
      <c r="AT58" s="109"/>
      <c r="AU58" s="109"/>
      <c r="AV58" s="81">
        <v>4</v>
      </c>
      <c r="AW58" s="42">
        <f t="shared" si="24"/>
        <v>1.6073642329289821</v>
      </c>
      <c r="AX58" s="109"/>
      <c r="AY58" s="81"/>
      <c r="AZ58" s="40">
        <f t="shared" si="8"/>
        <v>41</v>
      </c>
      <c r="BA58" s="41">
        <f t="shared" si="2"/>
        <v>9.801001420298671E-3</v>
      </c>
      <c r="BB58" s="109"/>
      <c r="BC58" s="109"/>
      <c r="BD58" s="81">
        <v>4</v>
      </c>
      <c r="BE58" s="42">
        <f t="shared" si="25"/>
        <v>3.9204005681194684E-2</v>
      </c>
      <c r="BF58" s="109"/>
    </row>
    <row r="59" spans="2:58" x14ac:dyDescent="0.2">
      <c r="B59" s="86">
        <f t="shared" si="21"/>
        <v>42</v>
      </c>
      <c r="C59" s="21">
        <f t="shared" si="10"/>
        <v>32</v>
      </c>
      <c r="D59" s="28">
        <f t="shared" si="26"/>
        <v>1920</v>
      </c>
      <c r="E59" s="36">
        <v>0.21</v>
      </c>
      <c r="F59" s="31">
        <v>0.45</v>
      </c>
      <c r="G59" s="99">
        <f t="shared" si="11"/>
        <v>0.33</v>
      </c>
      <c r="H59" s="18">
        <f t="shared" si="15"/>
        <v>2.1331609566903684</v>
      </c>
      <c r="I59" s="19">
        <f t="shared" si="16"/>
        <v>0.84352905010759294</v>
      </c>
      <c r="J59" s="43">
        <f t="shared" si="12"/>
        <v>1.2415855925906187E-2</v>
      </c>
      <c r="K59" s="44">
        <f t="shared" si="13"/>
        <v>0.39730738962899798</v>
      </c>
      <c r="L59" s="51">
        <f t="shared" si="22"/>
        <v>0.39577558675678276</v>
      </c>
      <c r="M59" s="44">
        <f t="shared" si="20"/>
        <v>0.2730631664975649</v>
      </c>
      <c r="N59" s="53">
        <f t="shared" si="17"/>
        <v>1.5058338085874902E-2</v>
      </c>
      <c r="O59" s="55">
        <f t="shared" si="18"/>
        <v>0.43168598091015709</v>
      </c>
      <c r="P59" s="57">
        <f t="shared" si="19"/>
        <v>1.2895564082507009E-3</v>
      </c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J59" s="40">
        <f t="shared" si="4"/>
        <v>42</v>
      </c>
      <c r="AK59" s="41">
        <f t="shared" si="0"/>
        <v>1.6515837104072397</v>
      </c>
      <c r="AL59" s="109"/>
      <c r="AM59" s="109"/>
      <c r="AN59" s="81">
        <v>2</v>
      </c>
      <c r="AO59" s="42">
        <f t="shared" si="23"/>
        <v>3.3031674208144794</v>
      </c>
      <c r="AP59" s="109"/>
      <c r="AQ59" s="81"/>
      <c r="AR59" s="40">
        <f t="shared" si="6"/>
        <v>42</v>
      </c>
      <c r="AS59" s="41">
        <f t="shared" si="1"/>
        <v>0.40374106042696756</v>
      </c>
      <c r="AT59" s="109"/>
      <c r="AU59" s="109"/>
      <c r="AV59" s="81">
        <v>2</v>
      </c>
      <c r="AW59" s="42">
        <f t="shared" si="24"/>
        <v>0.80748212085393511</v>
      </c>
      <c r="AX59" s="109"/>
      <c r="AY59" s="81"/>
      <c r="AZ59" s="40">
        <f t="shared" si="8"/>
        <v>42</v>
      </c>
      <c r="BA59" s="41">
        <f t="shared" si="2"/>
        <v>9.6128823911182746E-3</v>
      </c>
      <c r="BB59" s="109"/>
      <c r="BC59" s="109"/>
      <c r="BD59" s="81">
        <v>2</v>
      </c>
      <c r="BE59" s="42">
        <f t="shared" si="25"/>
        <v>1.9225764782236549E-2</v>
      </c>
      <c r="BF59" s="109"/>
    </row>
    <row r="60" spans="2:58" x14ac:dyDescent="0.2">
      <c r="B60" s="86">
        <f t="shared" si="21"/>
        <v>43</v>
      </c>
      <c r="C60" s="21">
        <f t="shared" si="10"/>
        <v>33</v>
      </c>
      <c r="D60" s="28">
        <f t="shared" si="26"/>
        <v>1980</v>
      </c>
      <c r="E60" s="36">
        <v>0.20200000000000001</v>
      </c>
      <c r="F60" s="31">
        <v>0.441</v>
      </c>
      <c r="G60" s="99">
        <f t="shared" si="11"/>
        <v>0.32150000000000001</v>
      </c>
      <c r="H60" s="18">
        <f t="shared" si="15"/>
        <v>2.0782159017453137</v>
      </c>
      <c r="I60" s="19">
        <f t="shared" si="16"/>
        <v>0.86988933292345527</v>
      </c>
      <c r="J60" s="43">
        <f t="shared" si="12"/>
        <v>1.2096053576299512E-2</v>
      </c>
      <c r="K60" s="44">
        <f t="shared" si="13"/>
        <v>0.3991697680178839</v>
      </c>
      <c r="L60" s="51">
        <f t="shared" si="22"/>
        <v>0.38558136709789598</v>
      </c>
      <c r="M60" s="44">
        <f t="shared" si="20"/>
        <v>0.27368410955415329</v>
      </c>
      <c r="N60" s="53">
        <f t="shared" si="17"/>
        <v>1.252099624581068E-2</v>
      </c>
      <c r="O60" s="55">
        <f t="shared" si="18"/>
        <v>0.4206408083334926</v>
      </c>
      <c r="P60" s="57">
        <f t="shared" si="19"/>
        <v>1.2291644197522527E-3</v>
      </c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J60" s="40">
        <f t="shared" si="4"/>
        <v>43</v>
      </c>
      <c r="AK60" s="41">
        <f t="shared" si="0"/>
        <v>1.5869424692954104</v>
      </c>
      <c r="AL60" s="109"/>
      <c r="AM60" s="109"/>
      <c r="AN60" s="81">
        <v>4</v>
      </c>
      <c r="AO60" s="42">
        <f t="shared" si="23"/>
        <v>6.3477698771816415</v>
      </c>
      <c r="AP60" s="109"/>
      <c r="AQ60" s="81"/>
      <c r="AR60" s="40">
        <f t="shared" si="6"/>
        <v>43</v>
      </c>
      <c r="AS60" s="41">
        <f t="shared" si="1"/>
        <v>0.39717570630857163</v>
      </c>
      <c r="AT60" s="109"/>
      <c r="AU60" s="109"/>
      <c r="AV60" s="81">
        <v>4</v>
      </c>
      <c r="AW60" s="42">
        <f t="shared" si="24"/>
        <v>1.5887028252342865</v>
      </c>
      <c r="AX60" s="109"/>
      <c r="AY60" s="81"/>
      <c r="AZ60" s="40">
        <f t="shared" si="8"/>
        <v>43</v>
      </c>
      <c r="BA60" s="41">
        <f t="shared" si="2"/>
        <v>9.23664433275748E-3</v>
      </c>
      <c r="BB60" s="109"/>
      <c r="BC60" s="109"/>
      <c r="BD60" s="81">
        <v>4</v>
      </c>
      <c r="BE60" s="42">
        <f t="shared" si="25"/>
        <v>3.694657733102992E-2</v>
      </c>
      <c r="BF60" s="109"/>
    </row>
    <row r="61" spans="2:58" x14ac:dyDescent="0.2">
      <c r="B61" s="86">
        <f t="shared" si="21"/>
        <v>44</v>
      </c>
      <c r="C61" s="21">
        <f t="shared" si="10"/>
        <v>34</v>
      </c>
      <c r="D61" s="28">
        <f t="shared" si="26"/>
        <v>2040</v>
      </c>
      <c r="E61" s="36">
        <v>0.192</v>
      </c>
      <c r="F61" s="31">
        <v>0.433</v>
      </c>
      <c r="G61" s="99">
        <f t="shared" si="11"/>
        <v>0.3125</v>
      </c>
      <c r="H61" s="18">
        <f t="shared" si="15"/>
        <v>2.020038784744667</v>
      </c>
      <c r="I61" s="19">
        <f t="shared" si="16"/>
        <v>0.8962496157393175</v>
      </c>
      <c r="J61" s="43">
        <f t="shared" si="12"/>
        <v>1.1757439323774797E-2</v>
      </c>
      <c r="K61" s="44">
        <f t="shared" si="13"/>
        <v>0.39975293700834308</v>
      </c>
      <c r="L61" s="51">
        <f t="shared" si="22"/>
        <v>0.37478748745907459</v>
      </c>
      <c r="M61" s="44">
        <f t="shared" si="20"/>
        <v>0.27416882998208197</v>
      </c>
      <c r="N61" s="53">
        <f t="shared" si="17"/>
        <v>1.0124114232472361E-2</v>
      </c>
      <c r="O61" s="55">
        <f t="shared" si="18"/>
        <v>0.40984058535094881</v>
      </c>
      <c r="P61" s="57">
        <f t="shared" si="19"/>
        <v>1.2287196718173167E-3</v>
      </c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J61" s="40">
        <f t="shared" si="4"/>
        <v>44</v>
      </c>
      <c r="AK61" s="41">
        <f t="shared" si="0"/>
        <v>1.6192630898513252</v>
      </c>
      <c r="AL61" s="109"/>
      <c r="AM61" s="109"/>
      <c r="AN61" s="81">
        <v>2</v>
      </c>
      <c r="AO61" s="42">
        <f t="shared" si="23"/>
        <v>3.2385261797026503</v>
      </c>
      <c r="AP61" s="109"/>
      <c r="AQ61" s="81"/>
      <c r="AR61" s="40">
        <f t="shared" si="6"/>
        <v>44</v>
      </c>
      <c r="AS61" s="41">
        <f t="shared" si="1"/>
        <v>0.41468958792526667</v>
      </c>
      <c r="AT61" s="109"/>
      <c r="AU61" s="109"/>
      <c r="AV61" s="81">
        <v>2</v>
      </c>
      <c r="AW61" s="42">
        <f t="shared" si="24"/>
        <v>0.82937917585053333</v>
      </c>
      <c r="AX61" s="109"/>
      <c r="AY61" s="81"/>
      <c r="AZ61" s="40">
        <f t="shared" si="8"/>
        <v>44</v>
      </c>
      <c r="BA61" s="41">
        <f t="shared" si="2"/>
        <v>9.4247633619378782E-3</v>
      </c>
      <c r="BB61" s="109"/>
      <c r="BC61" s="109"/>
      <c r="BD61" s="81">
        <v>2</v>
      </c>
      <c r="BE61" s="42">
        <f t="shared" si="25"/>
        <v>1.8849526723875756E-2</v>
      </c>
      <c r="BF61" s="109"/>
    </row>
    <row r="62" spans="2:58" x14ac:dyDescent="0.2">
      <c r="B62" s="86">
        <f t="shared" si="21"/>
        <v>45</v>
      </c>
      <c r="C62" s="21">
        <f t="shared" si="10"/>
        <v>35</v>
      </c>
      <c r="D62" s="28">
        <f t="shared" si="26"/>
        <v>2100</v>
      </c>
      <c r="E62" s="36">
        <v>0.182</v>
      </c>
      <c r="F62" s="31">
        <v>0.41799999999999998</v>
      </c>
      <c r="G62" s="99">
        <f t="shared" si="11"/>
        <v>0.3</v>
      </c>
      <c r="H62" s="18">
        <f t="shared" si="15"/>
        <v>1.9392372333548802</v>
      </c>
      <c r="I62" s="19">
        <f t="shared" si="16"/>
        <v>0.92260989855517983</v>
      </c>
      <c r="J62" s="43">
        <f t="shared" si="12"/>
        <v>1.1287141750823805E-2</v>
      </c>
      <c r="K62" s="44">
        <f t="shared" si="13"/>
        <v>0.39504996127883318</v>
      </c>
      <c r="L62" s="51">
        <f t="shared" si="22"/>
        <v>0.35979598796071155</v>
      </c>
      <c r="M62" s="44">
        <f t="shared" si="20"/>
        <v>0.27452840917544385</v>
      </c>
      <c r="N62" s="53">
        <f t="shared" si="17"/>
        <v>7.2705599919018335E-3</v>
      </c>
      <c r="O62" s="55">
        <f t="shared" si="18"/>
        <v>0.39928310852710519</v>
      </c>
      <c r="P62" s="57">
        <f t="shared" si="19"/>
        <v>1.5592326906249075E-3</v>
      </c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J62" s="40">
        <f t="shared" si="4"/>
        <v>45</v>
      </c>
      <c r="AK62" s="41">
        <f t="shared" si="0"/>
        <v>1.5061409179056235</v>
      </c>
      <c r="AL62" s="109"/>
      <c r="AM62" s="109"/>
      <c r="AN62" s="81">
        <v>4</v>
      </c>
      <c r="AO62" s="42">
        <f t="shared" si="23"/>
        <v>6.0245636716224942</v>
      </c>
      <c r="AP62" s="109"/>
      <c r="AQ62" s="81"/>
      <c r="AR62" s="40">
        <f t="shared" si="6"/>
        <v>45</v>
      </c>
      <c r="AS62" s="41">
        <f t="shared" si="1"/>
        <v>0.39448560419129197</v>
      </c>
      <c r="AT62" s="109"/>
      <c r="AU62" s="109"/>
      <c r="AV62" s="81">
        <v>4</v>
      </c>
      <c r="AW62" s="42">
        <f t="shared" si="24"/>
        <v>1.5779424167651679</v>
      </c>
      <c r="AX62" s="109"/>
      <c r="AY62" s="81"/>
      <c r="AZ62" s="40">
        <f t="shared" si="8"/>
        <v>45</v>
      </c>
      <c r="BA62" s="41">
        <f t="shared" si="2"/>
        <v>8.7663467598064881E-3</v>
      </c>
      <c r="BB62" s="109"/>
      <c r="BC62" s="109"/>
      <c r="BD62" s="81">
        <v>4</v>
      </c>
      <c r="BE62" s="42">
        <f t="shared" si="25"/>
        <v>3.5065387039225952E-2</v>
      </c>
      <c r="BF62" s="109"/>
    </row>
    <row r="63" spans="2:58" x14ac:dyDescent="0.2">
      <c r="B63" s="86">
        <f t="shared" si="21"/>
        <v>46</v>
      </c>
      <c r="C63" s="21">
        <f t="shared" si="10"/>
        <v>36</v>
      </c>
      <c r="D63" s="28">
        <f t="shared" si="26"/>
        <v>2160</v>
      </c>
      <c r="E63" s="36">
        <v>0.184</v>
      </c>
      <c r="F63" s="31">
        <v>0.40699999999999997</v>
      </c>
      <c r="G63" s="99">
        <f t="shared" si="11"/>
        <v>0.29549999999999998</v>
      </c>
      <c r="H63" s="18">
        <f t="shared" si="15"/>
        <v>1.9101486748545571</v>
      </c>
      <c r="I63" s="19">
        <f t="shared" si="16"/>
        <v>0.94897018137104205</v>
      </c>
      <c r="J63" s="43">
        <f t="shared" si="12"/>
        <v>1.1117834624561448E-2</v>
      </c>
      <c r="K63" s="44">
        <f t="shared" si="13"/>
        <v>0.40024204648421213</v>
      </c>
      <c r="L63" s="51">
        <f t="shared" si="22"/>
        <v>0.35439904814130091</v>
      </c>
      <c r="M63" s="44">
        <f t="shared" si="20"/>
        <v>0.27477285958729303</v>
      </c>
      <c r="N63" s="53">
        <f t="shared" si="17"/>
        <v>6.3403299036384154E-3</v>
      </c>
      <c r="O63" s="55">
        <f t="shared" si="18"/>
        <v>0.38896582530065571</v>
      </c>
      <c r="P63" s="57">
        <f t="shared" si="19"/>
        <v>1.1948620831844928E-3</v>
      </c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J63" s="40">
        <f t="shared" si="4"/>
        <v>46</v>
      </c>
      <c r="AK63" s="41">
        <f t="shared" si="0"/>
        <v>1.4641241111829346</v>
      </c>
      <c r="AL63" s="109"/>
      <c r="AM63" s="109"/>
      <c r="AN63" s="81">
        <v>2</v>
      </c>
      <c r="AO63" s="42">
        <f t="shared" si="23"/>
        <v>2.9282482223658692</v>
      </c>
      <c r="AP63" s="109"/>
      <c r="AQ63" s="81"/>
      <c r="AR63" s="40">
        <f t="shared" si="6"/>
        <v>46</v>
      </c>
      <c r="AS63" s="41">
        <f t="shared" si="1"/>
        <v>0.39200243300611076</v>
      </c>
      <c r="AT63" s="109"/>
      <c r="AU63" s="109"/>
      <c r="AV63" s="81">
        <v>2</v>
      </c>
      <c r="AW63" s="42">
        <f t="shared" si="24"/>
        <v>0.78400486601222152</v>
      </c>
      <c r="AX63" s="109"/>
      <c r="AY63" s="81"/>
      <c r="AZ63" s="40">
        <f t="shared" si="8"/>
        <v>46</v>
      </c>
      <c r="BA63" s="41">
        <f t="shared" si="2"/>
        <v>8.5217920218719732E-3</v>
      </c>
      <c r="BB63" s="109"/>
      <c r="BC63" s="109"/>
      <c r="BD63" s="81">
        <v>2</v>
      </c>
      <c r="BE63" s="42">
        <f t="shared" si="25"/>
        <v>1.7043584043743946E-2</v>
      </c>
      <c r="BF63" s="109"/>
    </row>
    <row r="64" spans="2:58" x14ac:dyDescent="0.2">
      <c r="B64" s="86">
        <f t="shared" si="21"/>
        <v>47</v>
      </c>
      <c r="C64" s="21">
        <f t="shared" si="10"/>
        <v>37</v>
      </c>
      <c r="D64" s="28">
        <f t="shared" si="26"/>
        <v>2220</v>
      </c>
      <c r="E64" s="36">
        <v>0.17799999999999999</v>
      </c>
      <c r="F64" s="31">
        <v>0.39800000000000002</v>
      </c>
      <c r="G64" s="99">
        <f t="shared" si="11"/>
        <v>0.28800000000000003</v>
      </c>
      <c r="H64" s="18">
        <f t="shared" si="15"/>
        <v>1.8616677440206855</v>
      </c>
      <c r="I64" s="19">
        <f t="shared" si="16"/>
        <v>0.97533046418690439</v>
      </c>
      <c r="J64" s="43">
        <f t="shared" si="12"/>
        <v>1.0835656080790856E-2</v>
      </c>
      <c r="K64" s="44">
        <f t="shared" si="13"/>
        <v>0.40091927498926166</v>
      </c>
      <c r="L64" s="51">
        <f t="shared" si="22"/>
        <v>0.34540414844228323</v>
      </c>
      <c r="M64" s="44">
        <f t="shared" si="20"/>
        <v>0.27491124860328464</v>
      </c>
      <c r="N64" s="53">
        <f t="shared" si="17"/>
        <v>4.9692489277110875E-3</v>
      </c>
      <c r="O64" s="55">
        <f t="shared" si="18"/>
        <v>0.37888588826810654</v>
      </c>
      <c r="P64" s="57">
        <f t="shared" si="19"/>
        <v>1.1210269017641226E-3</v>
      </c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J64" s="40">
        <f t="shared" si="4"/>
        <v>47</v>
      </c>
      <c r="AK64" s="41">
        <f t="shared" si="0"/>
        <v>1.438267614738203</v>
      </c>
      <c r="AL64" s="109"/>
      <c r="AM64" s="109"/>
      <c r="AN64" s="81">
        <v>4</v>
      </c>
      <c r="AO64" s="42">
        <f t="shared" si="23"/>
        <v>5.7530704589528119</v>
      </c>
      <c r="AP64" s="109"/>
      <c r="AQ64" s="81"/>
      <c r="AR64" s="40">
        <f t="shared" si="6"/>
        <v>47</v>
      </c>
      <c r="AS64" s="41">
        <f t="shared" si="1"/>
        <v>0.39345094953079984</v>
      </c>
      <c r="AT64" s="109"/>
      <c r="AU64" s="109"/>
      <c r="AV64" s="81">
        <v>4</v>
      </c>
      <c r="AW64" s="42">
        <f t="shared" si="24"/>
        <v>1.5738037981231994</v>
      </c>
      <c r="AX64" s="109"/>
      <c r="AY64" s="81"/>
      <c r="AZ64" s="40">
        <f t="shared" si="8"/>
        <v>47</v>
      </c>
      <c r="BA64" s="41">
        <f t="shared" si="2"/>
        <v>8.3712967985276557E-3</v>
      </c>
      <c r="BB64" s="109"/>
      <c r="BC64" s="109"/>
      <c r="BD64" s="81">
        <v>4</v>
      </c>
      <c r="BE64" s="42">
        <f t="shared" si="25"/>
        <v>3.3485187194110623E-2</v>
      </c>
      <c r="BF64" s="109"/>
    </row>
    <row r="65" spans="2:58" x14ac:dyDescent="0.2">
      <c r="B65" s="86">
        <f t="shared" si="21"/>
        <v>48</v>
      </c>
      <c r="C65" s="21">
        <f t="shared" si="10"/>
        <v>38</v>
      </c>
      <c r="D65" s="28">
        <f t="shared" si="26"/>
        <v>2280</v>
      </c>
      <c r="E65" s="36">
        <v>0.17599999999999999</v>
      </c>
      <c r="F65" s="31">
        <v>0.38600000000000001</v>
      </c>
      <c r="G65" s="99">
        <f t="shared" si="11"/>
        <v>0.28100000000000003</v>
      </c>
      <c r="H65" s="18">
        <f t="shared" si="15"/>
        <v>1.8164188752424049</v>
      </c>
      <c r="I65" s="19">
        <f t="shared" si="16"/>
        <v>1.0016907470027667</v>
      </c>
      <c r="J65" s="43">
        <f t="shared" si="12"/>
        <v>1.05722894399383E-2</v>
      </c>
      <c r="K65" s="44">
        <f t="shared" si="13"/>
        <v>0.4017469987176554</v>
      </c>
      <c r="L65" s="51">
        <f t="shared" si="22"/>
        <v>0.33700890872319994</v>
      </c>
      <c r="M65" s="44">
        <f t="shared" si="20"/>
        <v>0.27495180575993472</v>
      </c>
      <c r="N65" s="53">
        <f t="shared" si="17"/>
        <v>3.8510840281933008E-3</v>
      </c>
      <c r="O65" s="55">
        <f t="shared" si="18"/>
        <v>0.36904020213957278</v>
      </c>
      <c r="P65" s="57">
        <f t="shared" si="19"/>
        <v>1.02600375792577E-3</v>
      </c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J65" s="40">
        <f t="shared" si="4"/>
        <v>48</v>
      </c>
      <c r="AK65" s="41">
        <f t="shared" si="0"/>
        <v>1.3962508080155138</v>
      </c>
      <c r="AL65" s="109"/>
      <c r="AM65" s="109"/>
      <c r="AN65" s="81">
        <v>2</v>
      </c>
      <c r="AO65" s="42">
        <f t="shared" si="23"/>
        <v>2.7925016160310276</v>
      </c>
      <c r="AP65" s="109"/>
      <c r="AQ65" s="81"/>
      <c r="AR65" s="40">
        <f t="shared" si="6"/>
        <v>48</v>
      </c>
      <c r="AS65" s="41">
        <f t="shared" si="1"/>
        <v>0.39008361890847065</v>
      </c>
      <c r="AT65" s="109"/>
      <c r="AU65" s="109"/>
      <c r="AV65" s="81">
        <v>2</v>
      </c>
      <c r="AW65" s="42">
        <f t="shared" si="24"/>
        <v>0.78016723781694131</v>
      </c>
      <c r="AX65" s="109"/>
      <c r="AY65" s="81"/>
      <c r="AZ65" s="40">
        <f t="shared" si="8"/>
        <v>48</v>
      </c>
      <c r="BA65" s="41">
        <f t="shared" si="2"/>
        <v>8.1267420605931392E-3</v>
      </c>
      <c r="BB65" s="109"/>
      <c r="BC65" s="109"/>
      <c r="BD65" s="81">
        <v>2</v>
      </c>
      <c r="BE65" s="42">
        <f t="shared" si="25"/>
        <v>1.6253484121186278E-2</v>
      </c>
      <c r="BF65" s="109"/>
    </row>
    <row r="66" spans="2:58" x14ac:dyDescent="0.2">
      <c r="B66" s="86">
        <f t="shared" si="21"/>
        <v>49</v>
      </c>
      <c r="C66" s="21">
        <f t="shared" si="10"/>
        <v>39</v>
      </c>
      <c r="D66" s="28">
        <f t="shared" si="26"/>
        <v>2340</v>
      </c>
      <c r="E66" s="36">
        <v>0.17399999999999999</v>
      </c>
      <c r="F66" s="31">
        <v>0.378</v>
      </c>
      <c r="G66" s="99">
        <f t="shared" si="11"/>
        <v>0.27600000000000002</v>
      </c>
      <c r="H66" s="18">
        <f t="shared" si="15"/>
        <v>1.7840982546864901</v>
      </c>
      <c r="I66" s="19">
        <f t="shared" si="16"/>
        <v>1.0280510298186289</v>
      </c>
      <c r="J66" s="43">
        <f t="shared" si="12"/>
        <v>1.0384170410757902E-2</v>
      </c>
      <c r="K66" s="44">
        <f t="shared" si="13"/>
        <v>0.40498264601955813</v>
      </c>
      <c r="L66" s="51">
        <f t="shared" si="22"/>
        <v>0.33101230892385469</v>
      </c>
      <c r="M66" s="44">
        <f t="shared" si="20"/>
        <v>0.27490201583234808</v>
      </c>
      <c r="N66" s="53">
        <f t="shared" si="17"/>
        <v>3.1483649908147747E-3</v>
      </c>
      <c r="O66" s="55">
        <f t="shared" si="18"/>
        <v>0.35942546445934209</v>
      </c>
      <c r="P66" s="57">
        <f t="shared" si="19"/>
        <v>8.0730740748379828E-4</v>
      </c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J66" s="40">
        <f t="shared" si="4"/>
        <v>49</v>
      </c>
      <c r="AK66" s="41">
        <f t="shared" si="0"/>
        <v>1.3574660633484161</v>
      </c>
      <c r="AL66" s="109"/>
      <c r="AM66" s="109"/>
      <c r="AN66" s="81">
        <v>4</v>
      </c>
      <c r="AO66" s="42">
        <f t="shared" si="23"/>
        <v>5.4298642533936645</v>
      </c>
      <c r="AP66" s="109"/>
      <c r="AQ66" s="81"/>
      <c r="AR66" s="40">
        <f t="shared" si="6"/>
        <v>49</v>
      </c>
      <c r="AS66" s="41">
        <f t="shared" si="1"/>
        <v>0.38714896205325655</v>
      </c>
      <c r="AT66" s="109"/>
      <c r="AU66" s="109"/>
      <c r="AV66" s="81">
        <v>4</v>
      </c>
      <c r="AW66" s="42">
        <f t="shared" si="24"/>
        <v>1.5485958482130262</v>
      </c>
      <c r="AX66" s="109"/>
      <c r="AY66" s="81"/>
      <c r="AZ66" s="40">
        <f t="shared" si="8"/>
        <v>49</v>
      </c>
      <c r="BA66" s="41">
        <f t="shared" si="2"/>
        <v>7.9009992255766638E-3</v>
      </c>
      <c r="BB66" s="109"/>
      <c r="BC66" s="109"/>
      <c r="BD66" s="81">
        <v>4</v>
      </c>
      <c r="BE66" s="42">
        <f t="shared" si="25"/>
        <v>3.1603996902306655E-2</v>
      </c>
      <c r="BF66" s="109"/>
    </row>
    <row r="67" spans="2:58" x14ac:dyDescent="0.2">
      <c r="B67" s="86">
        <f t="shared" si="21"/>
        <v>50</v>
      </c>
      <c r="C67" s="21">
        <f t="shared" si="10"/>
        <v>40</v>
      </c>
      <c r="D67" s="28">
        <f t="shared" si="26"/>
        <v>2400</v>
      </c>
      <c r="E67" s="36">
        <v>0.16900000000000001</v>
      </c>
      <c r="F67" s="31">
        <v>0.36799999999999999</v>
      </c>
      <c r="G67" s="99">
        <f t="shared" si="11"/>
        <v>0.26850000000000002</v>
      </c>
      <c r="H67" s="18">
        <f t="shared" si="15"/>
        <v>1.735617323852618</v>
      </c>
      <c r="I67" s="19">
        <f t="shared" si="16"/>
        <v>1.0544113126344912</v>
      </c>
      <c r="J67" s="43">
        <f t="shared" si="12"/>
        <v>1.0101991866987306E-2</v>
      </c>
      <c r="K67" s="44">
        <f t="shared" si="13"/>
        <v>0.40407967467949224</v>
      </c>
      <c r="L67" s="51">
        <f t="shared" si="22"/>
        <v>0.3220174092248369</v>
      </c>
      <c r="M67" s="44">
        <f t="shared" si="20"/>
        <v>0.27476869989414732</v>
      </c>
      <c r="N67" s="53">
        <f t="shared" si="17"/>
        <v>2.2324405334159933E-3</v>
      </c>
      <c r="O67" s="55">
        <f t="shared" si="18"/>
        <v>0.35003820099854122</v>
      </c>
      <c r="P67" s="57">
        <f t="shared" si="19"/>
        <v>7.8516477162529521E-4</v>
      </c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J67" s="40">
        <f t="shared" si="4"/>
        <v>50</v>
      </c>
      <c r="AK67" s="41">
        <f t="shared" si="0"/>
        <v>1.3186813186813187</v>
      </c>
      <c r="AL67" s="109"/>
      <c r="AM67" s="109"/>
      <c r="AN67" s="81">
        <v>2</v>
      </c>
      <c r="AO67" s="42">
        <f t="shared" si="23"/>
        <v>2.6373626373626373</v>
      </c>
      <c r="AP67" s="109"/>
      <c r="AQ67" s="81"/>
      <c r="AR67" s="40">
        <f t="shared" si="6"/>
        <v>50</v>
      </c>
      <c r="AS67" s="41">
        <f t="shared" si="1"/>
        <v>0.38376281952800939</v>
      </c>
      <c r="AT67" s="109"/>
      <c r="AU67" s="109"/>
      <c r="AV67" s="81">
        <v>2</v>
      </c>
      <c r="AW67" s="42">
        <f t="shared" si="24"/>
        <v>0.76752563905601878</v>
      </c>
      <c r="AX67" s="109"/>
      <c r="AY67" s="81"/>
      <c r="AZ67" s="40">
        <f t="shared" si="8"/>
        <v>50</v>
      </c>
      <c r="BA67" s="41">
        <f t="shared" si="2"/>
        <v>7.6752563905601876E-3</v>
      </c>
      <c r="BB67" s="109"/>
      <c r="BC67" s="109"/>
      <c r="BD67" s="81">
        <v>2</v>
      </c>
      <c r="BE67" s="42">
        <f t="shared" si="25"/>
        <v>1.5350512781120375E-2</v>
      </c>
      <c r="BF67" s="109"/>
    </row>
    <row r="68" spans="2:58" x14ac:dyDescent="0.2">
      <c r="B68" s="86">
        <f t="shared" si="21"/>
        <v>51</v>
      </c>
      <c r="C68" s="21">
        <f t="shared" si="10"/>
        <v>41</v>
      </c>
      <c r="D68" s="28">
        <f t="shared" si="26"/>
        <v>2460</v>
      </c>
      <c r="E68" s="36">
        <v>0.16500000000000001</v>
      </c>
      <c r="F68" s="31">
        <v>0.35599999999999998</v>
      </c>
      <c r="G68" s="99">
        <f t="shared" si="11"/>
        <v>0.26050000000000001</v>
      </c>
      <c r="H68" s="18">
        <f t="shared" si="15"/>
        <v>1.6839043309631545</v>
      </c>
      <c r="I68" s="19">
        <f t="shared" si="16"/>
        <v>1.0807715954503534</v>
      </c>
      <c r="J68" s="43">
        <f t="shared" si="12"/>
        <v>9.801001420298671E-3</v>
      </c>
      <c r="K68" s="44">
        <f t="shared" si="13"/>
        <v>0.40184105823224553</v>
      </c>
      <c r="L68" s="51">
        <f t="shared" si="22"/>
        <v>0.31242284954588456</v>
      </c>
      <c r="M68" s="44">
        <f t="shared" si="20"/>
        <v>0.27455808610665305</v>
      </c>
      <c r="N68" s="53">
        <f t="shared" si="17"/>
        <v>1.4337403103089632E-3</v>
      </c>
      <c r="O68" s="55">
        <f t="shared" si="18"/>
        <v>0.34087479657726427</v>
      </c>
      <c r="P68" s="57">
        <f t="shared" si="19"/>
        <v>8.0951328987643664E-4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J68" s="40">
        <f t="shared" si="4"/>
        <v>51</v>
      </c>
      <c r="AK68" s="41">
        <f t="shared" si="0"/>
        <v>1.2831286360698126</v>
      </c>
      <c r="AL68" s="109"/>
      <c r="AM68" s="109"/>
      <c r="AN68" s="81">
        <v>4</v>
      </c>
      <c r="AO68" s="42">
        <f t="shared" si="23"/>
        <v>5.1325145442792506</v>
      </c>
      <c r="AP68" s="109"/>
      <c r="AQ68" s="81"/>
      <c r="AR68" s="40">
        <f t="shared" si="6"/>
        <v>51</v>
      </c>
      <c r="AS68" s="41">
        <f t="shared" si="1"/>
        <v>0.38088459838154931</v>
      </c>
      <c r="AT68" s="109"/>
      <c r="AU68" s="109"/>
      <c r="AV68" s="81">
        <v>4</v>
      </c>
      <c r="AW68" s="42">
        <f t="shared" si="24"/>
        <v>1.5235383935261972</v>
      </c>
      <c r="AX68" s="109"/>
      <c r="AY68" s="81"/>
      <c r="AZ68" s="40">
        <f t="shared" si="8"/>
        <v>51</v>
      </c>
      <c r="BA68" s="41">
        <f t="shared" si="2"/>
        <v>7.4683254584617517E-3</v>
      </c>
      <c r="BB68" s="109"/>
      <c r="BC68" s="109"/>
      <c r="BD68" s="81">
        <v>4</v>
      </c>
      <c r="BE68" s="42">
        <f t="shared" si="25"/>
        <v>2.9873301833847007E-2</v>
      </c>
      <c r="BF68" s="109"/>
    </row>
    <row r="69" spans="2:58" x14ac:dyDescent="0.2">
      <c r="B69" s="86">
        <f t="shared" si="21"/>
        <v>52</v>
      </c>
      <c r="C69" s="21">
        <f t="shared" si="10"/>
        <v>42</v>
      </c>
      <c r="D69" s="28">
        <f t="shared" si="26"/>
        <v>2520</v>
      </c>
      <c r="E69" s="36">
        <v>0.159</v>
      </c>
      <c r="F69" s="31">
        <v>0.35199999999999998</v>
      </c>
      <c r="G69" s="99">
        <f t="shared" si="11"/>
        <v>0.2555</v>
      </c>
      <c r="H69" s="18">
        <f t="shared" si="15"/>
        <v>1.6515837104072397</v>
      </c>
      <c r="I69" s="19">
        <f t="shared" si="16"/>
        <v>1.1071318782662158</v>
      </c>
      <c r="J69" s="43">
        <f t="shared" si="12"/>
        <v>9.6128823911182746E-3</v>
      </c>
      <c r="K69" s="44">
        <f t="shared" si="13"/>
        <v>0.40374106042696756</v>
      </c>
      <c r="L69" s="51">
        <f t="shared" si="22"/>
        <v>0.30642624974653937</v>
      </c>
      <c r="M69" s="44">
        <f t="shared" si="20"/>
        <v>0.2742758717103721</v>
      </c>
      <c r="N69" s="53">
        <f t="shared" si="17"/>
        <v>1.0336468078684668E-3</v>
      </c>
      <c r="O69" s="55">
        <f t="shared" si="18"/>
        <v>0.33193152195141851</v>
      </c>
      <c r="P69" s="57">
        <f t="shared" si="19"/>
        <v>6.505189102449803E-4</v>
      </c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J69" s="40">
        <f t="shared" si="4"/>
        <v>52</v>
      </c>
      <c r="AK69" s="41">
        <f t="shared" si="0"/>
        <v>1.2540400775694893</v>
      </c>
      <c r="AL69" s="109"/>
      <c r="AM69" s="109"/>
      <c r="AN69" s="81">
        <v>2</v>
      </c>
      <c r="AO69" s="42">
        <f t="shared" si="23"/>
        <v>2.5080801551389786</v>
      </c>
      <c r="AP69" s="109"/>
      <c r="AQ69" s="81"/>
      <c r="AR69" s="40">
        <f t="shared" si="6"/>
        <v>52</v>
      </c>
      <c r="AS69" s="41">
        <f t="shared" si="1"/>
        <v>0.37954895327436849</v>
      </c>
      <c r="AT69" s="109"/>
      <c r="AU69" s="109"/>
      <c r="AV69" s="81">
        <v>2</v>
      </c>
      <c r="AW69" s="42">
        <f t="shared" si="24"/>
        <v>0.75909790654873699</v>
      </c>
      <c r="AX69" s="109"/>
      <c r="AY69" s="81"/>
      <c r="AZ69" s="40">
        <f t="shared" si="8"/>
        <v>52</v>
      </c>
      <c r="BA69" s="41">
        <f t="shared" si="2"/>
        <v>7.2990183321993939E-3</v>
      </c>
      <c r="BB69" s="109"/>
      <c r="BC69" s="109"/>
      <c r="BD69" s="81">
        <v>2</v>
      </c>
      <c r="BE69" s="42">
        <f t="shared" si="25"/>
        <v>1.4598036664398788E-2</v>
      </c>
      <c r="BF69" s="109"/>
    </row>
    <row r="70" spans="2:58" x14ac:dyDescent="0.2">
      <c r="B70" s="86">
        <f t="shared" si="21"/>
        <v>53</v>
      </c>
      <c r="C70" s="21">
        <f t="shared" si="10"/>
        <v>43</v>
      </c>
      <c r="D70" s="28">
        <f t="shared" si="26"/>
        <v>2580</v>
      </c>
      <c r="E70" s="36">
        <v>0.14899999999999999</v>
      </c>
      <c r="F70" s="31">
        <v>0.34200000000000003</v>
      </c>
      <c r="G70" s="99">
        <f t="shared" si="11"/>
        <v>0.2455</v>
      </c>
      <c r="H70" s="18">
        <f t="shared" si="15"/>
        <v>1.5869424692954104</v>
      </c>
      <c r="I70" s="19">
        <f t="shared" si="16"/>
        <v>1.1334921610820781</v>
      </c>
      <c r="J70" s="43">
        <f t="shared" si="12"/>
        <v>9.23664433275748E-3</v>
      </c>
      <c r="K70" s="44">
        <f t="shared" si="13"/>
        <v>0.39717570630857163</v>
      </c>
      <c r="L70" s="51">
        <f t="shared" si="22"/>
        <v>0.29443305014784898</v>
      </c>
      <c r="M70" s="44">
        <f t="shared" si="20"/>
        <v>0.27392727745777007</v>
      </c>
      <c r="N70" s="53">
        <f t="shared" si="17"/>
        <v>4.2048671361718631E-4</v>
      </c>
      <c r="O70" s="55">
        <f t="shared" si="18"/>
        <v>0.32320455729960418</v>
      </c>
      <c r="P70" s="57">
        <f t="shared" si="19"/>
        <v>8.2779962378350027E-4</v>
      </c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J70" s="40">
        <f t="shared" si="4"/>
        <v>53</v>
      </c>
      <c r="AK70" s="41">
        <f t="shared" si="0"/>
        <v>1.2152553329023916</v>
      </c>
      <c r="AL70" s="109"/>
      <c r="AM70" s="109"/>
      <c r="AN70" s="81">
        <v>4</v>
      </c>
      <c r="AO70" s="42">
        <f t="shared" si="23"/>
        <v>4.8610213316095665</v>
      </c>
      <c r="AP70" s="109"/>
      <c r="AQ70" s="81"/>
      <c r="AR70" s="40">
        <f t="shared" si="6"/>
        <v>53</v>
      </c>
      <c r="AS70" s="41">
        <f t="shared" si="1"/>
        <v>0.37488360135069465</v>
      </c>
      <c r="AT70" s="109"/>
      <c r="AU70" s="109"/>
      <c r="AV70" s="81">
        <v>4</v>
      </c>
      <c r="AW70" s="42">
        <f t="shared" si="24"/>
        <v>1.4995344054027786</v>
      </c>
      <c r="AX70" s="109"/>
      <c r="AY70" s="81"/>
      <c r="AZ70" s="40">
        <f t="shared" si="8"/>
        <v>53</v>
      </c>
      <c r="BA70" s="41">
        <f t="shared" si="2"/>
        <v>7.0732754971829176E-3</v>
      </c>
      <c r="BB70" s="109"/>
      <c r="BC70" s="109"/>
      <c r="BD70" s="81">
        <v>4</v>
      </c>
      <c r="BE70" s="42">
        <f t="shared" si="25"/>
        <v>2.8293101988731671E-2</v>
      </c>
      <c r="BF70" s="109"/>
    </row>
    <row r="71" spans="2:58" x14ac:dyDescent="0.2">
      <c r="B71" s="86">
        <f t="shared" si="21"/>
        <v>54</v>
      </c>
      <c r="C71" s="21">
        <f t="shared" si="10"/>
        <v>44</v>
      </c>
      <c r="D71" s="28">
        <f t="shared" si="26"/>
        <v>2640</v>
      </c>
      <c r="E71" s="36">
        <v>0.16900000000000001</v>
      </c>
      <c r="F71" s="31">
        <v>0.33200000000000002</v>
      </c>
      <c r="G71" s="99">
        <f t="shared" si="11"/>
        <v>0.2505</v>
      </c>
      <c r="H71" s="18">
        <f t="shared" si="15"/>
        <v>1.6192630898513252</v>
      </c>
      <c r="I71" s="19">
        <f t="shared" si="16"/>
        <v>1.1598524438979403</v>
      </c>
      <c r="J71" s="43">
        <f t="shared" si="12"/>
        <v>9.4247633619378782E-3</v>
      </c>
      <c r="K71" s="44">
        <f t="shared" si="13"/>
        <v>0.41468958792526667</v>
      </c>
      <c r="L71" s="51">
        <f t="shared" si="22"/>
        <v>0.30042964994719423</v>
      </c>
      <c r="M71" s="44">
        <f t="shared" si="20"/>
        <v>0.27351709553274706</v>
      </c>
      <c r="N71" s="53">
        <f t="shared" si="17"/>
        <v>7.2428558511058018E-4</v>
      </c>
      <c r="O71" s="55">
        <f t="shared" si="18"/>
        <v>0.31469001276308906</v>
      </c>
      <c r="P71" s="57">
        <f t="shared" si="19"/>
        <v>2.0335794764095571E-4</v>
      </c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J71" s="40">
        <f t="shared" si="4"/>
        <v>54</v>
      </c>
      <c r="AK71" s="41">
        <f t="shared" ref="AK71:AK87" si="27">H81</f>
        <v>1.1861667744020685</v>
      </c>
      <c r="AL71" s="109"/>
      <c r="AM71" s="109"/>
      <c r="AN71" s="81">
        <v>2</v>
      </c>
      <c r="AO71" s="42">
        <f t="shared" si="23"/>
        <v>2.372333548804137</v>
      </c>
      <c r="AP71" s="109"/>
      <c r="AQ71" s="81"/>
      <c r="AR71" s="40">
        <f t="shared" si="6"/>
        <v>54</v>
      </c>
      <c r="AS71" s="41">
        <f t="shared" ref="AS71:AS87" si="28">K81</f>
        <v>0.37281429202971034</v>
      </c>
      <c r="AT71" s="109"/>
      <c r="AU71" s="109"/>
      <c r="AV71" s="81">
        <v>2</v>
      </c>
      <c r="AW71" s="42">
        <f t="shared" si="24"/>
        <v>0.74562858405942067</v>
      </c>
      <c r="AX71" s="109"/>
      <c r="AY71" s="81"/>
      <c r="AZ71" s="40">
        <f t="shared" si="8"/>
        <v>54</v>
      </c>
      <c r="BA71" s="41">
        <f t="shared" ref="BA71:BA87" si="29">J81</f>
        <v>6.9039683709205615E-3</v>
      </c>
      <c r="BB71" s="109"/>
      <c r="BC71" s="109"/>
      <c r="BD71" s="81">
        <v>2</v>
      </c>
      <c r="BE71" s="42">
        <f t="shared" si="25"/>
        <v>1.3807936741841123E-2</v>
      </c>
      <c r="BF71" s="109"/>
    </row>
    <row r="72" spans="2:58" x14ac:dyDescent="0.2">
      <c r="B72" s="86">
        <f t="shared" si="21"/>
        <v>55</v>
      </c>
      <c r="C72" s="21">
        <f t="shared" si="10"/>
        <v>45</v>
      </c>
      <c r="D72" s="28">
        <f t="shared" si="26"/>
        <v>2700</v>
      </c>
      <c r="E72" s="36">
        <v>0.14499999999999999</v>
      </c>
      <c r="F72" s="31">
        <v>0.32100000000000001</v>
      </c>
      <c r="G72" s="99">
        <f t="shared" si="11"/>
        <v>0.23299999999999998</v>
      </c>
      <c r="H72" s="18">
        <f t="shared" si="15"/>
        <v>1.5061409179056235</v>
      </c>
      <c r="I72" s="19">
        <f t="shared" si="16"/>
        <v>1.1862127267138025</v>
      </c>
      <c r="J72" s="43">
        <f t="shared" si="12"/>
        <v>8.7663467598064881E-3</v>
      </c>
      <c r="K72" s="44">
        <f t="shared" si="13"/>
        <v>0.39448560419129197</v>
      </c>
      <c r="L72" s="51">
        <f t="shared" si="22"/>
        <v>0.279441550649486</v>
      </c>
      <c r="M72" s="44">
        <f t="shared" si="20"/>
        <v>0.2730497318416571</v>
      </c>
      <c r="N72" s="53">
        <f t="shared" si="17"/>
        <v>4.0855347672115369E-5</v>
      </c>
      <c r="O72" s="55">
        <f t="shared" si="18"/>
        <v>0.30638394642392208</v>
      </c>
      <c r="P72" s="57">
        <f t="shared" si="19"/>
        <v>7.2589269006635107E-4</v>
      </c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J72" s="40">
        <f t="shared" ref="AJ72:AJ87" si="30">C82</f>
        <v>55</v>
      </c>
      <c r="AK72" s="41">
        <f t="shared" si="27"/>
        <v>1.1635423400129281</v>
      </c>
      <c r="AL72" s="109"/>
      <c r="AM72" s="109"/>
      <c r="AN72" s="81">
        <v>4</v>
      </c>
      <c r="AO72" s="42">
        <f t="shared" si="23"/>
        <v>4.6541693600517124</v>
      </c>
      <c r="AP72" s="109"/>
      <c r="AQ72" s="81"/>
      <c r="AR72" s="40">
        <f t="shared" ref="AR72:AR87" si="31">C82</f>
        <v>55</v>
      </c>
      <c r="AS72" s="41">
        <f t="shared" si="28"/>
        <v>0.37247567777718554</v>
      </c>
      <c r="AT72" s="109"/>
      <c r="AU72" s="109"/>
      <c r="AV72" s="81">
        <v>4</v>
      </c>
      <c r="AW72" s="42">
        <f t="shared" si="24"/>
        <v>1.4899027111087422</v>
      </c>
      <c r="AX72" s="109"/>
      <c r="AY72" s="81"/>
      <c r="AZ72" s="40">
        <f t="shared" ref="AZ72:AZ87" si="32">C82</f>
        <v>55</v>
      </c>
      <c r="BA72" s="41">
        <f t="shared" si="29"/>
        <v>6.7722850504942827E-3</v>
      </c>
      <c r="BB72" s="109"/>
      <c r="BC72" s="109"/>
      <c r="BD72" s="81">
        <v>4</v>
      </c>
      <c r="BE72" s="42">
        <f t="shared" si="25"/>
        <v>2.7089140201977131E-2</v>
      </c>
      <c r="BF72" s="109"/>
    </row>
    <row r="73" spans="2:58" x14ac:dyDescent="0.2">
      <c r="B73" s="86">
        <f t="shared" si="21"/>
        <v>56</v>
      </c>
      <c r="C73" s="21">
        <f t="shared" si="10"/>
        <v>46</v>
      </c>
      <c r="D73" s="28">
        <f t="shared" si="26"/>
        <v>2760</v>
      </c>
      <c r="E73" s="36">
        <v>0.14099999999999999</v>
      </c>
      <c r="F73" s="31">
        <v>0.312</v>
      </c>
      <c r="G73" s="99">
        <f t="shared" si="11"/>
        <v>0.22649999999999998</v>
      </c>
      <c r="H73" s="18">
        <f t="shared" si="15"/>
        <v>1.4641241111829346</v>
      </c>
      <c r="I73" s="19">
        <f t="shared" si="16"/>
        <v>1.212573009529665</v>
      </c>
      <c r="J73" s="43">
        <f t="shared" si="12"/>
        <v>8.5217920218719732E-3</v>
      </c>
      <c r="K73" s="44">
        <f t="shared" si="13"/>
        <v>0.39200243300611076</v>
      </c>
      <c r="L73" s="51">
        <f t="shared" si="22"/>
        <v>0.27164597091033726</v>
      </c>
      <c r="M73" s="44">
        <f t="shared" si="20"/>
        <v>0.27252924342707913</v>
      </c>
      <c r="N73" s="53">
        <f t="shared" si="17"/>
        <v>7.8017033883150295E-7</v>
      </c>
      <c r="O73" s="55">
        <f t="shared" si="18"/>
        <v>0.29828238004970042</v>
      </c>
      <c r="P73" s="57">
        <f t="shared" si="19"/>
        <v>7.094982918395493E-4</v>
      </c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J73" s="40">
        <f t="shared" si="30"/>
        <v>56</v>
      </c>
      <c r="AK73" s="41">
        <f t="shared" si="27"/>
        <v>1.1312217194570136</v>
      </c>
      <c r="AL73" s="109"/>
      <c r="AM73" s="109"/>
      <c r="AN73" s="81">
        <v>2</v>
      </c>
      <c r="AO73" s="42">
        <f t="shared" si="23"/>
        <v>2.2624434389140271</v>
      </c>
      <c r="AP73" s="109"/>
      <c r="AQ73" s="81"/>
      <c r="AR73" s="40">
        <f t="shared" si="31"/>
        <v>56</v>
      </c>
      <c r="AS73" s="41">
        <f t="shared" si="28"/>
        <v>0.36871329719357765</v>
      </c>
      <c r="AT73" s="109"/>
      <c r="AU73" s="109"/>
      <c r="AV73" s="81">
        <v>2</v>
      </c>
      <c r="AW73" s="42">
        <f t="shared" si="24"/>
        <v>0.7374265943871553</v>
      </c>
      <c r="AX73" s="109"/>
      <c r="AY73" s="81"/>
      <c r="AZ73" s="40">
        <f t="shared" si="32"/>
        <v>56</v>
      </c>
      <c r="BA73" s="41">
        <f t="shared" si="29"/>
        <v>6.5841660213138862E-3</v>
      </c>
      <c r="BB73" s="109"/>
      <c r="BC73" s="109"/>
      <c r="BD73" s="81">
        <v>2</v>
      </c>
      <c r="BE73" s="42">
        <f t="shared" si="25"/>
        <v>1.3168332042627772E-2</v>
      </c>
      <c r="BF73" s="109"/>
    </row>
    <row r="74" spans="2:58" x14ac:dyDescent="0.2">
      <c r="B74" s="86">
        <f t="shared" si="21"/>
        <v>57</v>
      </c>
      <c r="C74" s="21">
        <f t="shared" si="10"/>
        <v>47</v>
      </c>
      <c r="D74" s="28">
        <f t="shared" si="26"/>
        <v>2820</v>
      </c>
      <c r="E74" s="36">
        <v>0.13800000000000001</v>
      </c>
      <c r="F74" s="31">
        <v>0.307</v>
      </c>
      <c r="G74" s="99">
        <f t="shared" si="11"/>
        <v>0.2225</v>
      </c>
      <c r="H74" s="18">
        <f t="shared" si="15"/>
        <v>1.438267614738203</v>
      </c>
      <c r="I74" s="19">
        <f t="shared" si="16"/>
        <v>1.2389332923455272</v>
      </c>
      <c r="J74" s="43">
        <f t="shared" si="12"/>
        <v>8.3712967985276557E-3</v>
      </c>
      <c r="K74" s="44">
        <f t="shared" si="13"/>
        <v>0.39345094953079984</v>
      </c>
      <c r="L74" s="51">
        <f t="shared" si="22"/>
        <v>0.26684869107086112</v>
      </c>
      <c r="M74" s="44">
        <f t="shared" si="20"/>
        <v>0.27195937164398054</v>
      </c>
      <c r="N74" s="53">
        <f t="shared" si="17"/>
        <v>2.6119055920460237E-5</v>
      </c>
      <c r="O74" s="55">
        <f t="shared" si="18"/>
        <v>0.29038131288631563</v>
      </c>
      <c r="P74" s="57">
        <f t="shared" si="19"/>
        <v>5.5378428950920565E-4</v>
      </c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J74" s="40">
        <f t="shared" si="30"/>
        <v>57</v>
      </c>
      <c r="AK74" s="41">
        <f t="shared" si="27"/>
        <v>1.0924369747899159</v>
      </c>
      <c r="AL74" s="109"/>
      <c r="AM74" s="109"/>
      <c r="AN74" s="81">
        <v>4</v>
      </c>
      <c r="AO74" s="42">
        <f t="shared" si="23"/>
        <v>4.3697478991596634</v>
      </c>
      <c r="AP74" s="109"/>
      <c r="AQ74" s="81"/>
      <c r="AR74" s="40">
        <f t="shared" si="31"/>
        <v>57</v>
      </c>
      <c r="AS74" s="41">
        <f t="shared" si="28"/>
        <v>0.36243012161895238</v>
      </c>
      <c r="AT74" s="109"/>
      <c r="AU74" s="109"/>
      <c r="AV74" s="81">
        <v>4</v>
      </c>
      <c r="AW74" s="42">
        <f t="shared" si="24"/>
        <v>1.4497204864758095</v>
      </c>
      <c r="AX74" s="109"/>
      <c r="AY74" s="81"/>
      <c r="AZ74" s="40">
        <f t="shared" si="32"/>
        <v>57</v>
      </c>
      <c r="BA74" s="41">
        <f t="shared" si="29"/>
        <v>6.35842318629741E-3</v>
      </c>
      <c r="BB74" s="109"/>
      <c r="BC74" s="109"/>
      <c r="BD74" s="81">
        <v>4</v>
      </c>
      <c r="BE74" s="42">
        <f t="shared" si="25"/>
        <v>2.543369274518964E-2</v>
      </c>
      <c r="BF74" s="109"/>
    </row>
    <row r="75" spans="2:58" x14ac:dyDescent="0.2">
      <c r="B75" s="86">
        <f t="shared" si="21"/>
        <v>58</v>
      </c>
      <c r="C75" s="21">
        <f t="shared" si="10"/>
        <v>48</v>
      </c>
      <c r="D75" s="28">
        <f t="shared" si="26"/>
        <v>2880</v>
      </c>
      <c r="E75" s="36">
        <v>0.13400000000000001</v>
      </c>
      <c r="F75" s="31">
        <v>0.29799999999999999</v>
      </c>
      <c r="G75" s="99">
        <f t="shared" si="11"/>
        <v>0.216</v>
      </c>
      <c r="H75" s="18">
        <f t="shared" si="15"/>
        <v>1.3962508080155138</v>
      </c>
      <c r="I75" s="19">
        <f t="shared" si="16"/>
        <v>1.2652935751613894</v>
      </c>
      <c r="J75" s="43">
        <f t="shared" si="12"/>
        <v>8.1267420605931392E-3</v>
      </c>
      <c r="K75" s="44">
        <f t="shared" si="13"/>
        <v>0.39008361890847065</v>
      </c>
      <c r="L75" s="51">
        <f t="shared" si="22"/>
        <v>0.25905311133171233</v>
      </c>
      <c r="M75" s="44">
        <f t="shared" si="20"/>
        <v>0.27134357164448925</v>
      </c>
      <c r="N75" s="53">
        <f t="shared" si="17"/>
        <v>1.5105541469994451E-4</v>
      </c>
      <c r="O75" s="55">
        <f t="shared" si="18"/>
        <v>0.28267673374044994</v>
      </c>
      <c r="P75" s="57">
        <f t="shared" si="19"/>
        <v>5.5807553571060977E-4</v>
      </c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J75" s="40">
        <f t="shared" si="30"/>
        <v>58</v>
      </c>
      <c r="AK75" s="41">
        <f t="shared" si="27"/>
        <v>1.07950872656755</v>
      </c>
      <c r="AL75" s="109"/>
      <c r="AM75" s="109"/>
      <c r="AN75" s="81">
        <v>2</v>
      </c>
      <c r="AO75" s="42">
        <f t="shared" si="23"/>
        <v>2.1590174531351001</v>
      </c>
      <c r="AP75" s="109"/>
      <c r="AQ75" s="81"/>
      <c r="AR75" s="40">
        <f t="shared" si="31"/>
        <v>58</v>
      </c>
      <c r="AS75" s="41">
        <f t="shared" si="28"/>
        <v>0.36442418332826459</v>
      </c>
      <c r="AT75" s="109"/>
      <c r="AU75" s="109"/>
      <c r="AV75" s="81">
        <v>2</v>
      </c>
      <c r="AW75" s="42">
        <f t="shared" si="24"/>
        <v>0.72884836665652919</v>
      </c>
      <c r="AX75" s="109"/>
      <c r="AY75" s="81"/>
      <c r="AZ75" s="40">
        <f t="shared" si="32"/>
        <v>58</v>
      </c>
      <c r="BA75" s="41">
        <f t="shared" si="29"/>
        <v>6.2831755746252512E-3</v>
      </c>
      <c r="BB75" s="109"/>
      <c r="BC75" s="109"/>
      <c r="BD75" s="81">
        <v>2</v>
      </c>
      <c r="BE75" s="42">
        <f t="shared" si="25"/>
        <v>1.2566351149250502E-2</v>
      </c>
      <c r="BF75" s="109"/>
    </row>
    <row r="76" spans="2:58" x14ac:dyDescent="0.2">
      <c r="B76" s="86">
        <f t="shared" si="21"/>
        <v>59</v>
      </c>
      <c r="C76" s="21">
        <f t="shared" si="10"/>
        <v>49</v>
      </c>
      <c r="D76" s="28">
        <f t="shared" si="26"/>
        <v>2940</v>
      </c>
      <c r="E76" s="36">
        <v>0.13</v>
      </c>
      <c r="F76" s="31">
        <v>0.28999999999999998</v>
      </c>
      <c r="G76" s="99">
        <f t="shared" si="11"/>
        <v>0.21</v>
      </c>
      <c r="H76" s="18">
        <f t="shared" si="15"/>
        <v>1.3574660633484161</v>
      </c>
      <c r="I76" s="19">
        <f t="shared" si="16"/>
        <v>1.2916538579772516</v>
      </c>
      <c r="J76" s="43">
        <f t="shared" si="12"/>
        <v>7.9009992255766638E-3</v>
      </c>
      <c r="K76" s="44">
        <f t="shared" si="13"/>
        <v>0.38714896205325655</v>
      </c>
      <c r="L76" s="51">
        <f t="shared" si="22"/>
        <v>0.25185719157249814</v>
      </c>
      <c r="M76" s="44">
        <f t="shared" si="20"/>
        <v>0.27068503863901411</v>
      </c>
      <c r="N76" s="53">
        <f t="shared" si="17"/>
        <v>3.5448782516011397E-4</v>
      </c>
      <c r="O76" s="55">
        <f t="shared" si="18"/>
        <v>0.27516463156028581</v>
      </c>
      <c r="P76" s="57">
        <f t="shared" si="19"/>
        <v>5.4323675878432368E-4</v>
      </c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J76" s="40">
        <f t="shared" si="30"/>
        <v>59</v>
      </c>
      <c r="AK76" s="41">
        <f t="shared" si="27"/>
        <v>1.0180995475113122</v>
      </c>
      <c r="AL76" s="109"/>
      <c r="AM76" s="109"/>
      <c r="AN76" s="81">
        <v>4</v>
      </c>
      <c r="AO76" s="42">
        <f t="shared" si="23"/>
        <v>4.0723981900452486</v>
      </c>
      <c r="AP76" s="109"/>
      <c r="AQ76" s="81"/>
      <c r="AR76" s="40">
        <f t="shared" si="31"/>
        <v>59</v>
      </c>
      <c r="AS76" s="41">
        <f t="shared" si="28"/>
        <v>0.34961921573176735</v>
      </c>
      <c r="AT76" s="109"/>
      <c r="AU76" s="109"/>
      <c r="AV76" s="81">
        <v>4</v>
      </c>
      <c r="AW76" s="42">
        <f t="shared" si="24"/>
        <v>1.3984768629270694</v>
      </c>
      <c r="AX76" s="109"/>
      <c r="AY76" s="81"/>
      <c r="AZ76" s="40">
        <f t="shared" si="32"/>
        <v>59</v>
      </c>
      <c r="BA76" s="41">
        <f t="shared" si="29"/>
        <v>5.9257494191824979E-3</v>
      </c>
      <c r="BB76" s="109"/>
      <c r="BC76" s="109"/>
      <c r="BD76" s="81">
        <v>4</v>
      </c>
      <c r="BE76" s="42">
        <f t="shared" si="25"/>
        <v>2.3702997676729991E-2</v>
      </c>
      <c r="BF76" s="109"/>
    </row>
    <row r="77" spans="2:58" x14ac:dyDescent="0.2">
      <c r="B77" s="86">
        <f t="shared" si="21"/>
        <v>60</v>
      </c>
      <c r="C77" s="21">
        <f t="shared" si="10"/>
        <v>50</v>
      </c>
      <c r="D77" s="28">
        <f t="shared" si="26"/>
        <v>3000</v>
      </c>
      <c r="E77" s="36">
        <v>0.127</v>
      </c>
      <c r="F77" s="31">
        <v>0.28100000000000003</v>
      </c>
      <c r="G77" s="99">
        <f t="shared" si="11"/>
        <v>0.20400000000000001</v>
      </c>
      <c r="H77" s="18">
        <f t="shared" si="15"/>
        <v>1.3186813186813187</v>
      </c>
      <c r="I77" s="19">
        <f t="shared" si="16"/>
        <v>1.3180141407931141</v>
      </c>
      <c r="J77" s="43">
        <f t="shared" si="12"/>
        <v>7.6752563905601876E-3</v>
      </c>
      <c r="K77" s="44">
        <f t="shared" si="13"/>
        <v>0.38376281952800939</v>
      </c>
      <c r="L77" s="51">
        <f t="shared" si="22"/>
        <v>0.2446612718132839</v>
      </c>
      <c r="M77" s="44">
        <f t="shared" si="20"/>
        <v>0.26998673133534545</v>
      </c>
      <c r="N77" s="53">
        <f t="shared" si="17"/>
        <v>6.4137890000357835E-4</v>
      </c>
      <c r="O77" s="55">
        <f t="shared" si="18"/>
        <v>0.26784100469475208</v>
      </c>
      <c r="P77" s="57">
        <f t="shared" si="19"/>
        <v>5.3730001645621735E-4</v>
      </c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J77" s="40">
        <f t="shared" si="30"/>
        <v>60</v>
      </c>
      <c r="AK77" s="41">
        <f t="shared" si="27"/>
        <v>1.0213316095669036</v>
      </c>
      <c r="AL77" s="109"/>
      <c r="AM77" s="109"/>
      <c r="AN77" s="81">
        <v>1</v>
      </c>
      <c r="AO77" s="42">
        <f t="shared" si="23"/>
        <v>1.0213316095669036</v>
      </c>
      <c r="AP77" s="109"/>
      <c r="AQ77" s="81"/>
      <c r="AR77" s="40">
        <f t="shared" si="31"/>
        <v>60</v>
      </c>
      <c r="AS77" s="41">
        <f t="shared" si="28"/>
        <v>0.35667367932603222</v>
      </c>
      <c r="AT77" s="109"/>
      <c r="AU77" s="109"/>
      <c r="AV77" s="81">
        <v>1</v>
      </c>
      <c r="AW77" s="42">
        <f t="shared" si="24"/>
        <v>0.35667367932603222</v>
      </c>
      <c r="AX77" s="109"/>
      <c r="AY77" s="81"/>
      <c r="AZ77" s="40">
        <f t="shared" si="32"/>
        <v>60</v>
      </c>
      <c r="BA77" s="41">
        <f t="shared" si="29"/>
        <v>5.9445613221005373E-3</v>
      </c>
      <c r="BB77" s="109"/>
      <c r="BC77" s="109"/>
      <c r="BD77" s="81">
        <v>1</v>
      </c>
      <c r="BE77" s="42">
        <f t="shared" si="25"/>
        <v>5.9445613221005373E-3</v>
      </c>
      <c r="BF77" s="109"/>
    </row>
    <row r="78" spans="2:58" x14ac:dyDescent="0.2">
      <c r="B78" s="86">
        <f t="shared" si="21"/>
        <v>61</v>
      </c>
      <c r="C78" s="21">
        <f t="shared" si="10"/>
        <v>51</v>
      </c>
      <c r="D78" s="28">
        <f t="shared" si="26"/>
        <v>3060</v>
      </c>
      <c r="E78" s="36">
        <v>0.123</v>
      </c>
      <c r="F78" s="31">
        <v>0.27400000000000002</v>
      </c>
      <c r="G78" s="99">
        <f t="shared" si="11"/>
        <v>0.19850000000000001</v>
      </c>
      <c r="H78" s="18">
        <f t="shared" si="15"/>
        <v>1.2831286360698126</v>
      </c>
      <c r="I78" s="19">
        <f t="shared" si="16"/>
        <v>1.3443744236089763</v>
      </c>
      <c r="J78" s="43">
        <f t="shared" si="12"/>
        <v>7.4683254584617517E-3</v>
      </c>
      <c r="K78" s="44">
        <f t="shared" si="13"/>
        <v>0.38088459838154931</v>
      </c>
      <c r="L78" s="51">
        <f t="shared" si="22"/>
        <v>0.23806501203400418</v>
      </c>
      <c r="M78" s="44">
        <f t="shared" si="20"/>
        <v>0.26925139290151395</v>
      </c>
      <c r="N78" s="53">
        <f t="shared" si="17"/>
        <v>9.7259035161337954E-4</v>
      </c>
      <c r="O78" s="55">
        <f t="shared" si="18"/>
        <v>0.26070186898774994</v>
      </c>
      <c r="P78" s="57">
        <f t="shared" si="19"/>
        <v>5.1242729274434773E-4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J78" s="40">
        <f t="shared" si="30"/>
        <v>65</v>
      </c>
      <c r="AK78" s="41">
        <f t="shared" si="27"/>
        <v>0.84680025856496444</v>
      </c>
      <c r="AL78" s="109">
        <f>COUNT(AJ77:AJ87)-1</f>
        <v>10</v>
      </c>
      <c r="AM78" s="107">
        <f>(AJ87-AJ77)/AL78</f>
        <v>5</v>
      </c>
      <c r="AN78" s="81">
        <v>4</v>
      </c>
      <c r="AO78" s="42">
        <f t="shared" si="23"/>
        <v>3.3872010342598577</v>
      </c>
      <c r="AP78" s="109">
        <f>AM78/3*SUM(AO77:AO87)</f>
        <v>27.18164188752424</v>
      </c>
      <c r="AQ78" s="81"/>
      <c r="AR78" s="40">
        <f t="shared" si="31"/>
        <v>65</v>
      </c>
      <c r="AS78" s="41">
        <f t="shared" si="28"/>
        <v>0.32036670669421563</v>
      </c>
      <c r="AT78" s="109">
        <f>COUNT(AR77:AR87)-1</f>
        <v>10</v>
      </c>
      <c r="AU78" s="107">
        <f>(AR87-AR77)/AT78</f>
        <v>5</v>
      </c>
      <c r="AV78" s="81">
        <v>4</v>
      </c>
      <c r="AW78" s="42">
        <f t="shared" si="24"/>
        <v>1.2814668267768625</v>
      </c>
      <c r="AX78" s="109">
        <f>AU78/3*SUM(AW77:AW87)</f>
        <v>12.592687813335758</v>
      </c>
      <c r="AY78" s="81"/>
      <c r="AZ78" s="40">
        <f t="shared" si="32"/>
        <v>65</v>
      </c>
      <c r="BA78" s="41">
        <f t="shared" si="29"/>
        <v>4.9287185645263947E-3</v>
      </c>
      <c r="BB78" s="109">
        <f>COUNT(AZ77:AZ87)-1</f>
        <v>10</v>
      </c>
      <c r="BC78" s="107">
        <f>(AZ87-AZ77)/BB78</f>
        <v>5</v>
      </c>
      <c r="BD78" s="81">
        <v>4</v>
      </c>
      <c r="BE78" s="42">
        <f t="shared" si="25"/>
        <v>1.9714874258105579E-2</v>
      </c>
      <c r="BF78" s="109">
        <f>BC78/3*SUM(BE77:BE87)</f>
        <v>0.15820810354071368</v>
      </c>
    </row>
    <row r="79" spans="2:58" x14ac:dyDescent="0.2">
      <c r="B79" s="86">
        <f t="shared" si="21"/>
        <v>62</v>
      </c>
      <c r="C79" s="21">
        <f t="shared" si="10"/>
        <v>52</v>
      </c>
      <c r="D79" s="28">
        <f t="shared" si="26"/>
        <v>3120</v>
      </c>
      <c r="E79" s="36">
        <v>0.12</v>
      </c>
      <c r="F79" s="31">
        <v>0.26800000000000002</v>
      </c>
      <c r="G79" s="99">
        <f t="shared" si="11"/>
        <v>0.19400000000000001</v>
      </c>
      <c r="H79" s="18">
        <f t="shared" si="15"/>
        <v>1.2540400775694893</v>
      </c>
      <c r="I79" s="19">
        <f t="shared" si="16"/>
        <v>1.3707347064248385</v>
      </c>
      <c r="J79" s="43">
        <f t="shared" si="12"/>
        <v>7.2990183321993939E-3</v>
      </c>
      <c r="K79" s="44">
        <f t="shared" si="13"/>
        <v>0.37954895327436849</v>
      </c>
      <c r="L79" s="51">
        <f t="shared" si="22"/>
        <v>0.23266807221459349</v>
      </c>
      <c r="M79" s="44">
        <f t="shared" si="20"/>
        <v>0.2684815697508629</v>
      </c>
      <c r="N79" s="53">
        <f t="shared" si="17"/>
        <v>1.2826066057803757E-3</v>
      </c>
      <c r="O79" s="55">
        <f t="shared" si="18"/>
        <v>0.25374326484347859</v>
      </c>
      <c r="P79" s="57">
        <f t="shared" si="19"/>
        <v>4.4416374434461299E-4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J79" s="40">
        <f t="shared" si="30"/>
        <v>70</v>
      </c>
      <c r="AK79" s="41">
        <f t="shared" si="27"/>
        <v>0.77246283128636062</v>
      </c>
      <c r="AL79" s="107"/>
      <c r="AM79" s="107"/>
      <c r="AN79" s="81">
        <v>2</v>
      </c>
      <c r="AO79" s="42">
        <f t="shared" si="23"/>
        <v>1.5449256625727212</v>
      </c>
      <c r="AP79" s="109"/>
      <c r="AQ79" s="81"/>
      <c r="AR79" s="40">
        <f t="shared" si="31"/>
        <v>70</v>
      </c>
      <c r="AS79" s="41">
        <f t="shared" si="28"/>
        <v>0.31472313581880373</v>
      </c>
      <c r="AT79" s="107"/>
      <c r="AU79" s="107"/>
      <c r="AV79" s="81">
        <v>2</v>
      </c>
      <c r="AW79" s="42">
        <f t="shared" si="24"/>
        <v>0.62944627163760747</v>
      </c>
      <c r="AX79" s="109"/>
      <c r="AY79" s="81"/>
      <c r="AZ79" s="40">
        <f t="shared" si="32"/>
        <v>70</v>
      </c>
      <c r="BA79" s="41">
        <f t="shared" si="29"/>
        <v>4.4960447974114817E-3</v>
      </c>
      <c r="BB79" s="107"/>
      <c r="BC79" s="107"/>
      <c r="BD79" s="81">
        <v>2</v>
      </c>
      <c r="BE79" s="42">
        <f t="shared" si="25"/>
        <v>8.9920895948229634E-3</v>
      </c>
      <c r="BF79" s="109"/>
    </row>
    <row r="80" spans="2:58" x14ac:dyDescent="0.2">
      <c r="B80" s="86">
        <f t="shared" si="21"/>
        <v>63</v>
      </c>
      <c r="C80" s="21">
        <f t="shared" si="10"/>
        <v>53</v>
      </c>
      <c r="D80" s="28">
        <f t="shared" si="26"/>
        <v>3180</v>
      </c>
      <c r="E80" s="36">
        <v>0.11600000000000001</v>
      </c>
      <c r="F80" s="31">
        <v>0.26</v>
      </c>
      <c r="G80" s="99">
        <f t="shared" si="11"/>
        <v>0.188</v>
      </c>
      <c r="H80" s="18">
        <f t="shared" si="15"/>
        <v>1.2152553329023916</v>
      </c>
      <c r="I80" s="19">
        <f t="shared" si="16"/>
        <v>1.3970949892407007</v>
      </c>
      <c r="J80" s="43">
        <f t="shared" si="12"/>
        <v>7.0732754971829176E-3</v>
      </c>
      <c r="K80" s="44">
        <f t="shared" si="13"/>
        <v>0.37488360135069465</v>
      </c>
      <c r="L80" s="51">
        <f t="shared" si="22"/>
        <v>0.22547215245537924</v>
      </c>
      <c r="M80" s="44">
        <f t="shared" si="20"/>
        <v>0.26767962840758908</v>
      </c>
      <c r="N80" s="53">
        <f t="shared" si="17"/>
        <v>1.7814710262563714E-3</v>
      </c>
      <c r="O80" s="55">
        <f t="shared" si="18"/>
        <v>0.24696126338161609</v>
      </c>
      <c r="P80" s="57">
        <f t="shared" si="19"/>
        <v>4.6178188840011164E-4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J80" s="40">
        <f t="shared" si="30"/>
        <v>75</v>
      </c>
      <c r="AK80" s="41">
        <f t="shared" si="27"/>
        <v>0.66903684550743381</v>
      </c>
      <c r="AL80" s="107"/>
      <c r="AM80" s="107"/>
      <c r="AN80" s="81">
        <v>4</v>
      </c>
      <c r="AO80" s="42">
        <f t="shared" si="23"/>
        <v>2.6761473820297352</v>
      </c>
      <c r="AP80" s="109"/>
      <c r="AQ80" s="81"/>
      <c r="AR80" s="40">
        <f t="shared" si="31"/>
        <v>75</v>
      </c>
      <c r="AS80" s="41">
        <f t="shared" si="28"/>
        <v>0.29205479280256602</v>
      </c>
      <c r="AT80" s="107"/>
      <c r="AU80" s="107"/>
      <c r="AV80" s="81">
        <v>4</v>
      </c>
      <c r="AW80" s="42">
        <f t="shared" si="24"/>
        <v>1.1682191712102641</v>
      </c>
      <c r="AX80" s="109"/>
      <c r="AY80" s="81"/>
      <c r="AZ80" s="40">
        <f t="shared" si="32"/>
        <v>75</v>
      </c>
      <c r="BA80" s="41">
        <f t="shared" si="29"/>
        <v>3.8940639040342135E-3</v>
      </c>
      <c r="BB80" s="107"/>
      <c r="BC80" s="107"/>
      <c r="BD80" s="81">
        <v>4</v>
      </c>
      <c r="BE80" s="42">
        <f t="shared" si="25"/>
        <v>1.5576255616136854E-2</v>
      </c>
      <c r="BF80" s="109"/>
    </row>
    <row r="81" spans="2:59" x14ac:dyDescent="0.2">
      <c r="B81" s="86">
        <f t="shared" si="21"/>
        <v>64</v>
      </c>
      <c r="C81" s="21">
        <f t="shared" ref="C81:C97" si="33">D81/60</f>
        <v>54</v>
      </c>
      <c r="D81" s="28">
        <f t="shared" si="26"/>
        <v>3240</v>
      </c>
      <c r="E81" s="36">
        <v>0.112</v>
      </c>
      <c r="F81" s="31">
        <v>0.255</v>
      </c>
      <c r="G81" s="99">
        <f t="shared" ref="G81:G97" si="34">AVERAGE(E81:F81)</f>
        <v>0.1835</v>
      </c>
      <c r="H81" s="18">
        <f t="shared" si="15"/>
        <v>1.1861667744020685</v>
      </c>
      <c r="I81" s="19">
        <f t="shared" si="16"/>
        <v>1.4234552720565632</v>
      </c>
      <c r="J81" s="43">
        <f t="shared" ref="J81:J97" si="35">H81/$I$7</f>
        <v>6.9039683709205615E-3</v>
      </c>
      <c r="K81" s="44">
        <f t="shared" ref="K81:K97" si="36">C81*J81</f>
        <v>0.37281429202971034</v>
      </c>
      <c r="L81" s="51">
        <f t="shared" si="22"/>
        <v>0.2200752126359686</v>
      </c>
      <c r="M81" s="44">
        <f t="shared" si="20"/>
        <v>0.26684777067675758</v>
      </c>
      <c r="N81" s="53">
        <f t="shared" si="17"/>
        <v>2.1876721856789734E-3</v>
      </c>
      <c r="O81" s="55">
        <f t="shared" si="18"/>
        <v>0.24035197178622705</v>
      </c>
      <c r="P81" s="57">
        <f t="shared" si="19"/>
        <v>4.111469616375898E-4</v>
      </c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J81" s="40">
        <f t="shared" si="30"/>
        <v>80</v>
      </c>
      <c r="AK81" s="41">
        <f t="shared" si="27"/>
        <v>0.5785391079508726</v>
      </c>
      <c r="AL81" s="107"/>
      <c r="AM81" s="107"/>
      <c r="AN81" s="81">
        <v>2</v>
      </c>
      <c r="AO81" s="42">
        <f t="shared" si="23"/>
        <v>1.1570782159017452</v>
      </c>
      <c r="AP81" s="109"/>
      <c r="AQ81" s="81"/>
      <c r="AR81" s="40">
        <f t="shared" si="31"/>
        <v>80</v>
      </c>
      <c r="AS81" s="41">
        <f t="shared" si="28"/>
        <v>0.26938644978632814</v>
      </c>
      <c r="AT81" s="107"/>
      <c r="AU81" s="107"/>
      <c r="AV81" s="81">
        <v>2</v>
      </c>
      <c r="AW81" s="42">
        <f t="shared" si="24"/>
        <v>0.53877289957265628</v>
      </c>
      <c r="AX81" s="109"/>
      <c r="AY81" s="81"/>
      <c r="AZ81" s="40">
        <f t="shared" si="32"/>
        <v>80</v>
      </c>
      <c r="BA81" s="41">
        <f t="shared" si="29"/>
        <v>3.3673306223291019E-3</v>
      </c>
      <c r="BB81" s="107"/>
      <c r="BC81" s="107"/>
      <c r="BD81" s="81">
        <v>2</v>
      </c>
      <c r="BE81" s="42">
        <f t="shared" si="25"/>
        <v>6.7346612446582037E-3</v>
      </c>
      <c r="BF81" s="109"/>
    </row>
    <row r="82" spans="2:59" x14ac:dyDescent="0.2">
      <c r="B82" s="86">
        <f t="shared" si="21"/>
        <v>65</v>
      </c>
      <c r="C82" s="21">
        <f t="shared" si="33"/>
        <v>55</v>
      </c>
      <c r="D82" s="28">
        <f t="shared" si="26"/>
        <v>3300</v>
      </c>
      <c r="E82" s="36">
        <v>0.111</v>
      </c>
      <c r="F82" s="31">
        <v>0.249</v>
      </c>
      <c r="G82" s="99">
        <f t="shared" si="34"/>
        <v>0.18</v>
      </c>
      <c r="H82" s="18">
        <f t="shared" ref="H82:H97" si="37">G82/0.1547</f>
        <v>1.1635423400129281</v>
      </c>
      <c r="I82" s="19">
        <f t="shared" ref="I82:I97" si="38">C82/$J$10</f>
        <v>1.4498155548724254</v>
      </c>
      <c r="J82" s="43">
        <f t="shared" si="35"/>
        <v>6.7722850504942827E-3</v>
      </c>
      <c r="K82" s="44">
        <f t="shared" si="36"/>
        <v>0.37247567777718554</v>
      </c>
      <c r="L82" s="51">
        <f t="shared" si="22"/>
        <v>0.21587759277642693</v>
      </c>
      <c r="M82" s="44">
        <f t="shared" si="20"/>
        <v>0.26598804731355158</v>
      </c>
      <c r="N82" s="53">
        <f t="shared" ref="N82:N97" si="39">(M82-L82)^2</f>
        <v>2.5110576539172365E-3</v>
      </c>
      <c r="O82" s="55">
        <f t="shared" si="18"/>
        <v>0.23391153793947636</v>
      </c>
      <c r="P82" s="57">
        <f t="shared" si="19"/>
        <v>3.2522317814387397E-4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J82" s="40">
        <f t="shared" si="30"/>
        <v>85</v>
      </c>
      <c r="AK82" s="41">
        <f t="shared" si="27"/>
        <v>0.48804137039431156</v>
      </c>
      <c r="AL82" s="107"/>
      <c r="AM82" s="107"/>
      <c r="AN82" s="81">
        <v>4</v>
      </c>
      <c r="AO82" s="42">
        <f t="shared" si="23"/>
        <v>1.9521654815772462</v>
      </c>
      <c r="AP82" s="109"/>
      <c r="AQ82" s="81"/>
      <c r="AR82" s="40">
        <f t="shared" si="31"/>
        <v>85</v>
      </c>
      <c r="AS82" s="41">
        <f t="shared" si="28"/>
        <v>0.24145077395303924</v>
      </c>
      <c r="AT82" s="107"/>
      <c r="AU82" s="107"/>
      <c r="AV82" s="81">
        <v>4</v>
      </c>
      <c r="AW82" s="42">
        <f t="shared" si="24"/>
        <v>0.96580309581215695</v>
      </c>
      <c r="AX82" s="109"/>
      <c r="AY82" s="81"/>
      <c r="AZ82" s="40">
        <f t="shared" si="32"/>
        <v>85</v>
      </c>
      <c r="BA82" s="41">
        <f t="shared" si="29"/>
        <v>2.8405973406239911E-3</v>
      </c>
      <c r="BB82" s="107"/>
      <c r="BC82" s="107"/>
      <c r="BD82" s="81">
        <v>4</v>
      </c>
      <c r="BE82" s="42">
        <f t="shared" si="25"/>
        <v>1.1362389362495964E-2</v>
      </c>
      <c r="BF82" s="109"/>
    </row>
    <row r="83" spans="2:59" x14ac:dyDescent="0.2">
      <c r="B83" s="86">
        <f t="shared" si="21"/>
        <v>66</v>
      </c>
      <c r="C83" s="21">
        <f t="shared" si="33"/>
        <v>56</v>
      </c>
      <c r="D83" s="28">
        <f t="shared" si="26"/>
        <v>3360</v>
      </c>
      <c r="E83" s="36">
        <v>0.107</v>
      </c>
      <c r="F83" s="31">
        <v>0.24299999999999999</v>
      </c>
      <c r="G83" s="99">
        <f t="shared" si="34"/>
        <v>0.17499999999999999</v>
      </c>
      <c r="H83" s="18">
        <f t="shared" si="37"/>
        <v>1.1312217194570136</v>
      </c>
      <c r="I83" s="19">
        <f t="shared" si="38"/>
        <v>1.4761758376882876</v>
      </c>
      <c r="J83" s="43">
        <f t="shared" si="35"/>
        <v>6.5841660213138862E-3</v>
      </c>
      <c r="K83" s="44">
        <f t="shared" si="36"/>
        <v>0.36871329719357765</v>
      </c>
      <c r="L83" s="51">
        <f t="shared" si="22"/>
        <v>0.20988099297708177</v>
      </c>
      <c r="M83" s="44">
        <f t="shared" si="20"/>
        <v>0.265102370361472</v>
      </c>
      <c r="N83" s="53">
        <f t="shared" si="39"/>
        <v>3.049400520229245E-3</v>
      </c>
      <c r="O83" s="55">
        <f t="shared" ref="O83:O97" si="40">$O$12*($O$12*I83)^($O$12-1)/(FACT($O$12-1))*EXP(-$O$12*I83)</f>
        <v>0.22763615442019031</v>
      </c>
      <c r="P83" s="57">
        <f t="shared" ref="P83:P97" si="41">(O83-L83)^2</f>
        <v>3.1524575787084819E-4</v>
      </c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J83" s="40">
        <f t="shared" si="30"/>
        <v>90</v>
      </c>
      <c r="AK83" s="41">
        <f t="shared" si="27"/>
        <v>0.43309631544925664</v>
      </c>
      <c r="AL83" s="107"/>
      <c r="AM83" s="107"/>
      <c r="AN83" s="81">
        <v>2</v>
      </c>
      <c r="AO83" s="42">
        <f t="shared" si="23"/>
        <v>0.86619263089851328</v>
      </c>
      <c r="AP83" s="109"/>
      <c r="AQ83" s="81"/>
      <c r="AR83" s="40">
        <f t="shared" si="31"/>
        <v>90</v>
      </c>
      <c r="AS83" s="41">
        <f t="shared" si="28"/>
        <v>0.2268715491915585</v>
      </c>
      <c r="AT83" s="107"/>
      <c r="AU83" s="107"/>
      <c r="AV83" s="81">
        <v>2</v>
      </c>
      <c r="AW83" s="42">
        <f t="shared" si="24"/>
        <v>0.45374309838311699</v>
      </c>
      <c r="AX83" s="109"/>
      <c r="AY83" s="81"/>
      <c r="AZ83" s="40">
        <f t="shared" si="32"/>
        <v>90</v>
      </c>
      <c r="BA83" s="41">
        <f t="shared" si="29"/>
        <v>2.5207949910173166E-3</v>
      </c>
      <c r="BB83" s="107"/>
      <c r="BC83" s="107"/>
      <c r="BD83" s="81">
        <v>2</v>
      </c>
      <c r="BE83" s="42">
        <f t="shared" si="25"/>
        <v>5.0415899820346333E-3</v>
      </c>
      <c r="BF83" s="109"/>
    </row>
    <row r="84" spans="2:59" x14ac:dyDescent="0.2">
      <c r="B84" s="86">
        <f t="shared" si="21"/>
        <v>67</v>
      </c>
      <c r="C84" s="21">
        <f t="shared" si="33"/>
        <v>57</v>
      </c>
      <c r="D84" s="28">
        <f t="shared" si="26"/>
        <v>3420</v>
      </c>
      <c r="E84" s="36">
        <v>0.10100000000000001</v>
      </c>
      <c r="F84" s="31">
        <v>0.23699999999999999</v>
      </c>
      <c r="G84" s="99">
        <f t="shared" si="34"/>
        <v>0.16899999999999998</v>
      </c>
      <c r="H84" s="18">
        <f t="shared" si="37"/>
        <v>1.0924369747899159</v>
      </c>
      <c r="I84" s="19">
        <f t="shared" si="38"/>
        <v>1.5025361205041499</v>
      </c>
      <c r="J84" s="43">
        <f t="shared" si="35"/>
        <v>6.35842318629741E-3</v>
      </c>
      <c r="K84" s="44">
        <f t="shared" si="36"/>
        <v>0.36243012161895238</v>
      </c>
      <c r="L84" s="51">
        <f t="shared" si="22"/>
        <v>0.20268507321786752</v>
      </c>
      <c r="M84" s="44">
        <f t="shared" ref="M84:M97" si="42">0.5*SQRT($J$12/(PI()))*EXP(-((1-I84)^2*$J$12)/(4*I84))</f>
        <v>0.26419252430771001</v>
      </c>
      <c r="N84" s="53">
        <f t="shared" si="39"/>
        <v>3.7831665395693654E-3</v>
      </c>
      <c r="O84" s="55">
        <f t="shared" si="40"/>
        <v>0.22152206193777019</v>
      </c>
      <c r="P84" s="57">
        <f t="shared" si="41"/>
        <v>3.548321440337402E-4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J84" s="40">
        <f t="shared" si="30"/>
        <v>95</v>
      </c>
      <c r="AK84" s="41">
        <f t="shared" si="27"/>
        <v>0.38784744667097604</v>
      </c>
      <c r="AL84" s="107"/>
      <c r="AM84" s="107"/>
      <c r="AN84" s="81">
        <v>4</v>
      </c>
      <c r="AO84" s="42">
        <f t="shared" si="23"/>
        <v>1.5513897866839041</v>
      </c>
      <c r="AP84" s="109"/>
      <c r="AQ84" s="81"/>
      <c r="AR84" s="40">
        <f t="shared" si="31"/>
        <v>95</v>
      </c>
      <c r="AS84" s="41">
        <f t="shared" si="28"/>
        <v>0.21445569326565231</v>
      </c>
      <c r="AT84" s="107"/>
      <c r="AU84" s="107"/>
      <c r="AV84" s="81">
        <v>4</v>
      </c>
      <c r="AW84" s="42">
        <f t="shared" si="24"/>
        <v>0.85782277306260923</v>
      </c>
      <c r="AX84" s="109"/>
      <c r="AY84" s="81"/>
      <c r="AZ84" s="40">
        <f t="shared" si="32"/>
        <v>95</v>
      </c>
      <c r="BA84" s="41">
        <f t="shared" si="29"/>
        <v>2.257428350164761E-3</v>
      </c>
      <c r="BB84" s="107"/>
      <c r="BC84" s="107"/>
      <c r="BD84" s="81">
        <v>4</v>
      </c>
      <c r="BE84" s="42">
        <f t="shared" si="25"/>
        <v>9.0297134006590441E-3</v>
      </c>
      <c r="BF84" s="109"/>
    </row>
    <row r="85" spans="2:59" x14ac:dyDescent="0.2">
      <c r="B85" s="86">
        <f t="shared" si="21"/>
        <v>68</v>
      </c>
      <c r="C85" s="21">
        <f t="shared" si="33"/>
        <v>58</v>
      </c>
      <c r="D85" s="28">
        <f t="shared" si="26"/>
        <v>3480</v>
      </c>
      <c r="E85" s="36">
        <v>0.10199999999999999</v>
      </c>
      <c r="F85" s="31">
        <v>0.23200000000000001</v>
      </c>
      <c r="G85" s="99">
        <f t="shared" si="34"/>
        <v>0.16700000000000001</v>
      </c>
      <c r="H85" s="18">
        <f t="shared" si="37"/>
        <v>1.07950872656755</v>
      </c>
      <c r="I85" s="19">
        <f t="shared" si="38"/>
        <v>1.5288964033200123</v>
      </c>
      <c r="J85" s="43">
        <f t="shared" si="35"/>
        <v>6.2831755746252512E-3</v>
      </c>
      <c r="K85" s="44">
        <f t="shared" si="36"/>
        <v>0.36442418332826459</v>
      </c>
      <c r="L85" s="51">
        <f t="shared" si="22"/>
        <v>0.20028643329812945</v>
      </c>
      <c r="M85" s="44">
        <f t="shared" si="42"/>
        <v>0.26326017618541964</v>
      </c>
      <c r="N85" s="53">
        <f t="shared" si="39"/>
        <v>3.9656922932345311E-3</v>
      </c>
      <c r="O85" s="55">
        <f t="shared" si="40"/>
        <v>0.21556555226368088</v>
      </c>
      <c r="P85" s="57">
        <f t="shared" si="41"/>
        <v>2.3345147636347324E-4</v>
      </c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J85" s="40">
        <f t="shared" si="30"/>
        <v>100</v>
      </c>
      <c r="AK85" s="41">
        <f t="shared" si="27"/>
        <v>0.33936651583710403</v>
      </c>
      <c r="AL85" s="107"/>
      <c r="AM85" s="107"/>
      <c r="AN85" s="81">
        <v>2</v>
      </c>
      <c r="AO85" s="42">
        <f t="shared" si="23"/>
        <v>0.67873303167420806</v>
      </c>
      <c r="AP85" s="109"/>
      <c r="AQ85" s="81"/>
      <c r="AR85" s="40">
        <f t="shared" si="31"/>
        <v>100</v>
      </c>
      <c r="AS85" s="41">
        <f t="shared" si="28"/>
        <v>0.19752498063941659</v>
      </c>
      <c r="AT85" s="107"/>
      <c r="AU85" s="107"/>
      <c r="AV85" s="81">
        <v>2</v>
      </c>
      <c r="AW85" s="42">
        <f t="shared" si="24"/>
        <v>0.39504996127883318</v>
      </c>
      <c r="AX85" s="109"/>
      <c r="AY85" s="81"/>
      <c r="AZ85" s="40">
        <f t="shared" si="32"/>
        <v>100</v>
      </c>
      <c r="BA85" s="41">
        <f t="shared" si="29"/>
        <v>1.975249806394166E-3</v>
      </c>
      <c r="BB85" s="107"/>
      <c r="BC85" s="107"/>
      <c r="BD85" s="81">
        <v>2</v>
      </c>
      <c r="BE85" s="42">
        <f t="shared" si="25"/>
        <v>3.9504996127883319E-3</v>
      </c>
      <c r="BF85" s="109"/>
    </row>
    <row r="86" spans="2:59" x14ac:dyDescent="0.2">
      <c r="B86" s="86">
        <f t="shared" ref="B86:B97" si="43">B85+1</f>
        <v>69</v>
      </c>
      <c r="C86" s="21">
        <f t="shared" si="33"/>
        <v>59</v>
      </c>
      <c r="D86" s="28">
        <f t="shared" si="26"/>
        <v>3540</v>
      </c>
      <c r="E86" s="36">
        <v>9.1999999999999998E-2</v>
      </c>
      <c r="F86" s="31">
        <v>0.223</v>
      </c>
      <c r="G86" s="99">
        <f t="shared" si="34"/>
        <v>0.1575</v>
      </c>
      <c r="H86" s="18">
        <f t="shared" si="37"/>
        <v>1.0180995475113122</v>
      </c>
      <c r="I86" s="19">
        <f t="shared" si="38"/>
        <v>1.5552566861358745</v>
      </c>
      <c r="J86" s="43">
        <f t="shared" si="35"/>
        <v>5.9257494191824979E-3</v>
      </c>
      <c r="K86" s="44">
        <f t="shared" si="36"/>
        <v>0.34961921573176735</v>
      </c>
      <c r="L86" s="51">
        <f t="shared" ref="L86:L97" si="44">J86*$J$11</f>
        <v>0.18889289367937359</v>
      </c>
      <c r="M86" s="44">
        <f t="shared" si="42"/>
        <v>0.2623068847366698</v>
      </c>
      <c r="N86" s="53">
        <f t="shared" si="39"/>
        <v>5.3896140829607676E-3</v>
      </c>
      <c r="O86" s="55">
        <f t="shared" si="40"/>
        <v>0.20976297071554786</v>
      </c>
      <c r="P86" s="57">
        <f t="shared" si="41"/>
        <v>4.3556011549584871E-4</v>
      </c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J86" s="40">
        <f t="shared" si="30"/>
        <v>105</v>
      </c>
      <c r="AK86" s="41">
        <f t="shared" si="27"/>
        <v>0.30058177117000645</v>
      </c>
      <c r="AL86" s="107"/>
      <c r="AM86" s="107"/>
      <c r="AN86" s="81">
        <v>4</v>
      </c>
      <c r="AO86" s="42">
        <f t="shared" si="23"/>
        <v>1.2023270846800258</v>
      </c>
      <c r="AP86" s="109"/>
      <c r="AQ86" s="81"/>
      <c r="AR86" s="40">
        <f t="shared" si="31"/>
        <v>105</v>
      </c>
      <c r="AS86" s="41">
        <f t="shared" si="28"/>
        <v>0.18369823199465743</v>
      </c>
      <c r="AT86" s="107"/>
      <c r="AU86" s="107"/>
      <c r="AV86" s="81">
        <v>4</v>
      </c>
      <c r="AW86" s="42">
        <f t="shared" si="24"/>
        <v>0.73479292797862972</v>
      </c>
      <c r="AX86" s="109"/>
      <c r="AY86" s="81"/>
      <c r="AZ86" s="40">
        <f t="shared" si="32"/>
        <v>105</v>
      </c>
      <c r="BA86" s="41">
        <f t="shared" si="29"/>
        <v>1.7495069713776897E-3</v>
      </c>
      <c r="BB86" s="107"/>
      <c r="BC86" s="107"/>
      <c r="BD86" s="81">
        <v>4</v>
      </c>
      <c r="BE86" s="42">
        <f t="shared" si="25"/>
        <v>6.9980278855107589E-3</v>
      </c>
      <c r="BF86" s="109"/>
    </row>
    <row r="87" spans="2:59" x14ac:dyDescent="0.2">
      <c r="B87" s="86">
        <f t="shared" si="43"/>
        <v>70</v>
      </c>
      <c r="C87" s="21">
        <f t="shared" si="33"/>
        <v>60</v>
      </c>
      <c r="D87" s="28">
        <f t="shared" si="26"/>
        <v>3600</v>
      </c>
      <c r="E87" s="36">
        <v>9.7000000000000003E-2</v>
      </c>
      <c r="F87" s="31">
        <v>0.219</v>
      </c>
      <c r="G87" s="99">
        <f t="shared" si="34"/>
        <v>0.158</v>
      </c>
      <c r="H87" s="18">
        <f t="shared" si="37"/>
        <v>1.0213316095669036</v>
      </c>
      <c r="I87" s="19">
        <f t="shared" si="38"/>
        <v>1.5816169689517368</v>
      </c>
      <c r="J87" s="43">
        <f t="shared" si="35"/>
        <v>5.9445613221005373E-3</v>
      </c>
      <c r="K87" s="44">
        <f t="shared" si="36"/>
        <v>0.35667367932603222</v>
      </c>
      <c r="L87" s="51">
        <f t="shared" si="44"/>
        <v>0.18949255365930812</v>
      </c>
      <c r="M87" s="44">
        <f t="shared" si="42"/>
        <v>0.26133410873607016</v>
      </c>
      <c r="N87" s="53">
        <f t="shared" si="39"/>
        <v>5.1612090358474343E-3</v>
      </c>
      <c r="O87" s="55">
        <f t="shared" si="40"/>
        <v>0.20411071824261856</v>
      </c>
      <c r="P87" s="57">
        <f t="shared" si="41"/>
        <v>2.1369073578475183E-4</v>
      </c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J87" s="40">
        <f t="shared" si="30"/>
        <v>110</v>
      </c>
      <c r="AK87" s="41">
        <f t="shared" si="27"/>
        <v>0.27149321266968329</v>
      </c>
      <c r="AL87" s="107"/>
      <c r="AM87" s="107"/>
      <c r="AN87" s="81">
        <v>1</v>
      </c>
      <c r="AO87" s="42">
        <f t="shared" si="23"/>
        <v>0.27149321266968329</v>
      </c>
      <c r="AP87" s="109"/>
      <c r="AQ87" s="81"/>
      <c r="AR87" s="40">
        <f t="shared" si="31"/>
        <v>110</v>
      </c>
      <c r="AS87" s="41">
        <f t="shared" si="28"/>
        <v>0.17382198296268664</v>
      </c>
      <c r="AT87" s="107"/>
      <c r="AU87" s="107"/>
      <c r="AV87" s="81">
        <v>1</v>
      </c>
      <c r="AW87" s="42">
        <f t="shared" si="24"/>
        <v>0.17382198296268664</v>
      </c>
      <c r="AX87" s="109"/>
      <c r="AY87" s="81"/>
      <c r="AZ87" s="40">
        <f t="shared" si="32"/>
        <v>110</v>
      </c>
      <c r="BA87" s="41">
        <f t="shared" si="29"/>
        <v>1.580199845115333E-3</v>
      </c>
      <c r="BB87" s="107"/>
      <c r="BC87" s="107"/>
      <c r="BD87" s="81">
        <v>1</v>
      </c>
      <c r="BE87" s="42">
        <f t="shared" si="25"/>
        <v>1.580199845115333E-3</v>
      </c>
      <c r="BF87" s="109"/>
    </row>
    <row r="88" spans="2:59" x14ac:dyDescent="0.2">
      <c r="B88" s="86">
        <f t="shared" si="43"/>
        <v>71</v>
      </c>
      <c r="C88" s="21">
        <f t="shared" si="33"/>
        <v>65</v>
      </c>
      <c r="D88" s="28">
        <f>D87+300</f>
        <v>3900</v>
      </c>
      <c r="E88" s="36">
        <v>8.1000000000000003E-2</v>
      </c>
      <c r="F88" s="31">
        <v>0.18099999999999999</v>
      </c>
      <c r="G88" s="99">
        <f t="shared" si="34"/>
        <v>0.13100000000000001</v>
      </c>
      <c r="H88" s="18">
        <f t="shared" si="37"/>
        <v>0.84680025856496444</v>
      </c>
      <c r="I88" s="19">
        <f t="shared" si="38"/>
        <v>1.7134183830310481</v>
      </c>
      <c r="J88" s="43">
        <f t="shared" si="35"/>
        <v>4.9287185645263947E-3</v>
      </c>
      <c r="K88" s="44">
        <f t="shared" si="36"/>
        <v>0.32036670669421563</v>
      </c>
      <c r="L88" s="51">
        <f t="shared" si="44"/>
        <v>0.15711091474284405</v>
      </c>
      <c r="M88" s="44">
        <f t="shared" si="42"/>
        <v>0.25622291978155076</v>
      </c>
      <c r="N88" s="53">
        <f t="shared" si="39"/>
        <v>9.8231895427926246E-3</v>
      </c>
      <c r="O88" s="55">
        <f t="shared" si="40"/>
        <v>0.17798251201870105</v>
      </c>
      <c r="P88" s="57">
        <f t="shared" si="41"/>
        <v>4.3562357284556119E-4</v>
      </c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O88" t="s">
        <v>64</v>
      </c>
      <c r="AP88" s="11">
        <f>AP78+AP7+AP28</f>
        <v>171.80941607412194</v>
      </c>
      <c r="AW88" t="s">
        <v>64</v>
      </c>
      <c r="AX88" s="11">
        <f>AX78+AX7+AX28</f>
        <v>31.876625270029187</v>
      </c>
      <c r="AY88" s="81"/>
      <c r="BE88" t="s">
        <v>64</v>
      </c>
      <c r="BF88" s="11">
        <f>BF78+BF7+BF28</f>
        <v>0.99999999999999989</v>
      </c>
    </row>
    <row r="89" spans="2:59" x14ac:dyDescent="0.2">
      <c r="B89" s="86">
        <f t="shared" si="43"/>
        <v>72</v>
      </c>
      <c r="C89" s="21">
        <f t="shared" si="33"/>
        <v>70</v>
      </c>
      <c r="D89" s="28">
        <f t="shared" ref="D89:D97" si="45">D88+300</f>
        <v>4200</v>
      </c>
      <c r="E89" s="36">
        <v>0.08</v>
      </c>
      <c r="F89" s="31">
        <v>0.159</v>
      </c>
      <c r="G89" s="99">
        <f t="shared" si="34"/>
        <v>0.1195</v>
      </c>
      <c r="H89" s="18">
        <f t="shared" si="37"/>
        <v>0.77246283128636062</v>
      </c>
      <c r="I89" s="19">
        <f t="shared" si="38"/>
        <v>1.8452197971103597</v>
      </c>
      <c r="J89" s="43">
        <f t="shared" si="35"/>
        <v>4.4960447974114817E-3</v>
      </c>
      <c r="K89" s="44">
        <f t="shared" si="36"/>
        <v>0.31472313581880373</v>
      </c>
      <c r="L89" s="51">
        <f t="shared" si="44"/>
        <v>0.1433187352043501</v>
      </c>
      <c r="M89" s="44">
        <f t="shared" si="42"/>
        <v>0.25079750303809389</v>
      </c>
      <c r="N89" s="53">
        <f t="shared" si="39"/>
        <v>1.1551685535059801E-2</v>
      </c>
      <c r="O89" s="55">
        <f t="shared" si="40"/>
        <v>0.15510689743876344</v>
      </c>
      <c r="P89" s="57">
        <f t="shared" si="41"/>
        <v>1.3896076886484892E-4</v>
      </c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</row>
    <row r="90" spans="2:59" x14ac:dyDescent="0.2">
      <c r="B90" s="86">
        <f t="shared" si="43"/>
        <v>73</v>
      </c>
      <c r="C90" s="21">
        <f t="shared" si="33"/>
        <v>75</v>
      </c>
      <c r="D90" s="28">
        <f t="shared" si="45"/>
        <v>4500</v>
      </c>
      <c r="E90" s="36">
        <v>6.7000000000000004E-2</v>
      </c>
      <c r="F90" s="31">
        <v>0.14000000000000001</v>
      </c>
      <c r="G90" s="99">
        <f t="shared" si="34"/>
        <v>0.10350000000000001</v>
      </c>
      <c r="H90" s="18">
        <f t="shared" si="37"/>
        <v>0.66903684550743381</v>
      </c>
      <c r="I90" s="19">
        <f t="shared" si="38"/>
        <v>1.977021211189671</v>
      </c>
      <c r="J90" s="43">
        <f t="shared" si="35"/>
        <v>3.8940639040342135E-3</v>
      </c>
      <c r="K90" s="44">
        <f t="shared" si="36"/>
        <v>0.29205479280256602</v>
      </c>
      <c r="L90" s="51">
        <f t="shared" si="44"/>
        <v>0.12412961584644552</v>
      </c>
      <c r="M90" s="44">
        <f t="shared" si="42"/>
        <v>0.24516311073500863</v>
      </c>
      <c r="N90" s="53">
        <f t="shared" si="39"/>
        <v>1.464910688493983E-2</v>
      </c>
      <c r="O90" s="55">
        <f t="shared" si="40"/>
        <v>0.13510230034066953</v>
      </c>
      <c r="P90" s="57">
        <f t="shared" si="41"/>
        <v>1.2039980500978391E-4</v>
      </c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</row>
    <row r="91" spans="2:59" x14ac:dyDescent="0.2">
      <c r="B91" s="86">
        <f t="shared" si="43"/>
        <v>74</v>
      </c>
      <c r="C91" s="21">
        <f t="shared" si="33"/>
        <v>80</v>
      </c>
      <c r="D91" s="28">
        <f t="shared" si="45"/>
        <v>4800</v>
      </c>
      <c r="E91" s="36">
        <v>5.6000000000000001E-2</v>
      </c>
      <c r="F91" s="31">
        <v>0.123</v>
      </c>
      <c r="G91" s="99">
        <f t="shared" si="34"/>
        <v>8.9499999999999996E-2</v>
      </c>
      <c r="H91" s="18">
        <f t="shared" si="37"/>
        <v>0.5785391079508726</v>
      </c>
      <c r="I91" s="19">
        <f t="shared" si="38"/>
        <v>2.1088226252689823</v>
      </c>
      <c r="J91" s="43">
        <f t="shared" si="35"/>
        <v>3.3673306223291019E-3</v>
      </c>
      <c r="K91" s="44">
        <f t="shared" si="36"/>
        <v>0.26938644978632814</v>
      </c>
      <c r="L91" s="51">
        <f t="shared" si="44"/>
        <v>0.10733913640827895</v>
      </c>
      <c r="M91" s="44">
        <f t="shared" si="42"/>
        <v>0.23939838576244937</v>
      </c>
      <c r="N91" s="53">
        <f t="shared" si="39"/>
        <v>1.7439645339986955E-2</v>
      </c>
      <c r="O91" s="55">
        <f t="shared" si="40"/>
        <v>0.11762534940442028</v>
      </c>
      <c r="P91" s="57">
        <f t="shared" si="41"/>
        <v>1.058061778019867E-4</v>
      </c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</row>
    <row r="92" spans="2:59" x14ac:dyDescent="0.2">
      <c r="B92" s="86">
        <f t="shared" si="43"/>
        <v>75</v>
      </c>
      <c r="C92" s="21">
        <f t="shared" si="33"/>
        <v>85</v>
      </c>
      <c r="D92" s="28">
        <f t="shared" si="45"/>
        <v>5100</v>
      </c>
      <c r="E92" s="36">
        <v>4.4999999999999998E-2</v>
      </c>
      <c r="F92" s="31">
        <v>0.106</v>
      </c>
      <c r="G92" s="99">
        <f t="shared" si="34"/>
        <v>7.5499999999999998E-2</v>
      </c>
      <c r="H92" s="18">
        <f t="shared" si="37"/>
        <v>0.48804137039431156</v>
      </c>
      <c r="I92" s="19">
        <f t="shared" si="38"/>
        <v>2.2406240393482939</v>
      </c>
      <c r="J92" s="43">
        <f t="shared" si="35"/>
        <v>2.8405973406239911E-3</v>
      </c>
      <c r="K92" s="44">
        <f t="shared" si="36"/>
        <v>0.24145077395303924</v>
      </c>
      <c r="L92" s="51">
        <f t="shared" si="44"/>
        <v>9.0548656970112426E-2</v>
      </c>
      <c r="M92" s="44">
        <f t="shared" si="42"/>
        <v>0.23356281196205317</v>
      </c>
      <c r="N92" s="53">
        <f t="shared" si="39"/>
        <v>2.0453048528058852E-2</v>
      </c>
      <c r="O92" s="55">
        <f t="shared" si="40"/>
        <v>0.1023691579240581</v>
      </c>
      <c r="P92" s="57">
        <f t="shared" si="41"/>
        <v>1.397242428022305E-4</v>
      </c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2:59" x14ac:dyDescent="0.2">
      <c r="B93" s="86">
        <f t="shared" si="43"/>
        <v>76</v>
      </c>
      <c r="C93" s="21">
        <f t="shared" si="33"/>
        <v>90</v>
      </c>
      <c r="D93" s="28">
        <f t="shared" si="45"/>
        <v>5400</v>
      </c>
      <c r="E93" s="36">
        <v>0.04</v>
      </c>
      <c r="F93" s="31">
        <v>9.4E-2</v>
      </c>
      <c r="G93" s="99">
        <f t="shared" si="34"/>
        <v>6.7000000000000004E-2</v>
      </c>
      <c r="H93" s="18">
        <f t="shared" si="37"/>
        <v>0.43309631544925664</v>
      </c>
      <c r="I93" s="19">
        <f t="shared" si="38"/>
        <v>2.372425453427605</v>
      </c>
      <c r="J93" s="43">
        <f t="shared" si="35"/>
        <v>2.5207949910173166E-3</v>
      </c>
      <c r="K93" s="44">
        <f t="shared" si="36"/>
        <v>0.2268715491915585</v>
      </c>
      <c r="L93" s="51">
        <f t="shared" si="44"/>
        <v>8.0354437311225588E-2</v>
      </c>
      <c r="M93" s="44">
        <f t="shared" si="42"/>
        <v>0.22770181487793506</v>
      </c>
      <c r="N93" s="53">
        <f t="shared" si="39"/>
        <v>2.1711249675786432E-2</v>
      </c>
      <c r="O93" s="55">
        <f t="shared" si="40"/>
        <v>8.9060842608952487E-2</v>
      </c>
      <c r="P93" s="57">
        <f t="shared" si="41"/>
        <v>7.5801493208287011E-5</v>
      </c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2:59" x14ac:dyDescent="0.2">
      <c r="B94" s="86">
        <f t="shared" si="43"/>
        <v>77</v>
      </c>
      <c r="C94" s="21">
        <f t="shared" si="33"/>
        <v>95</v>
      </c>
      <c r="D94" s="28">
        <f t="shared" si="45"/>
        <v>5700</v>
      </c>
      <c r="E94" s="36">
        <v>3.9E-2</v>
      </c>
      <c r="F94" s="31">
        <v>8.1000000000000003E-2</v>
      </c>
      <c r="G94" s="99">
        <f t="shared" si="34"/>
        <v>0.06</v>
      </c>
      <c r="H94" s="18">
        <f t="shared" si="37"/>
        <v>0.38784744667097604</v>
      </c>
      <c r="I94" s="19">
        <f t="shared" si="38"/>
        <v>2.5042268675069166</v>
      </c>
      <c r="J94" s="43">
        <f t="shared" si="35"/>
        <v>2.257428350164761E-3</v>
      </c>
      <c r="K94" s="44">
        <f t="shared" si="36"/>
        <v>0.21445569326565231</v>
      </c>
      <c r="L94" s="51">
        <f t="shared" si="44"/>
        <v>7.1959197592142324E-2</v>
      </c>
      <c r="M94" s="44">
        <f t="shared" si="42"/>
        <v>0.22185033261998377</v>
      </c>
      <c r="N94" s="53">
        <f t="shared" si="39"/>
        <v>2.2467352359934602E-2</v>
      </c>
      <c r="O94" s="55">
        <f t="shared" si="40"/>
        <v>7.7458702830070239E-2</v>
      </c>
      <c r="P94" s="57">
        <f t="shared" si="41"/>
        <v>3.0244557861996574E-5</v>
      </c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</row>
    <row r="95" spans="2:59" x14ac:dyDescent="0.2">
      <c r="B95" s="86">
        <f t="shared" si="43"/>
        <v>78</v>
      </c>
      <c r="C95" s="21">
        <f t="shared" si="33"/>
        <v>100</v>
      </c>
      <c r="D95" s="28">
        <f t="shared" si="45"/>
        <v>6000</v>
      </c>
      <c r="E95" s="36">
        <v>3.3000000000000002E-2</v>
      </c>
      <c r="F95" s="31">
        <v>7.1999999999999995E-2</v>
      </c>
      <c r="G95" s="99">
        <f t="shared" si="34"/>
        <v>5.2499999999999998E-2</v>
      </c>
      <c r="H95" s="18">
        <f t="shared" si="37"/>
        <v>0.33936651583710403</v>
      </c>
      <c r="I95" s="19">
        <f t="shared" si="38"/>
        <v>2.6360282815862282</v>
      </c>
      <c r="J95" s="43">
        <f t="shared" si="35"/>
        <v>1.975249806394166E-3</v>
      </c>
      <c r="K95" s="44">
        <f t="shared" si="36"/>
        <v>0.19752498063941659</v>
      </c>
      <c r="L95" s="51">
        <f t="shared" si="44"/>
        <v>6.2964297893124535E-2</v>
      </c>
      <c r="M95" s="44">
        <f t="shared" si="42"/>
        <v>0.21603536557341502</v>
      </c>
      <c r="N95" s="53">
        <f t="shared" si="39"/>
        <v>2.3430751760784074E-2</v>
      </c>
      <c r="O95" s="55">
        <f t="shared" si="40"/>
        <v>6.7349312947414239E-2</v>
      </c>
      <c r="P95" s="57">
        <f t="shared" si="41"/>
        <v>1.9228357026347332E-5</v>
      </c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</row>
    <row r="96" spans="2:59" x14ac:dyDescent="0.2">
      <c r="B96" s="86">
        <f t="shared" si="43"/>
        <v>79</v>
      </c>
      <c r="C96" s="21">
        <f t="shared" si="33"/>
        <v>105</v>
      </c>
      <c r="D96" s="28">
        <f t="shared" si="45"/>
        <v>6300</v>
      </c>
      <c r="E96" s="36">
        <v>3.1E-2</v>
      </c>
      <c r="F96" s="31">
        <v>6.2E-2</v>
      </c>
      <c r="G96" s="99">
        <f t="shared" si="34"/>
        <v>4.65E-2</v>
      </c>
      <c r="H96" s="18">
        <f t="shared" si="37"/>
        <v>0.30058177117000645</v>
      </c>
      <c r="I96" s="19">
        <f t="shared" si="38"/>
        <v>2.7678296956655393</v>
      </c>
      <c r="J96" s="43">
        <f t="shared" si="35"/>
        <v>1.7495069713776897E-3</v>
      </c>
      <c r="K96" s="44">
        <f t="shared" si="36"/>
        <v>0.18369823199465743</v>
      </c>
      <c r="L96" s="51">
        <f t="shared" si="44"/>
        <v>5.5768378133910293E-2</v>
      </c>
      <c r="M96" s="44">
        <f t="shared" si="42"/>
        <v>0.21027782931580016</v>
      </c>
      <c r="N96" s="53">
        <f t="shared" si="39"/>
        <v>2.3873170504528803E-2</v>
      </c>
      <c r="O96" s="55">
        <f t="shared" si="40"/>
        <v>5.8544676434805883E-2</v>
      </c>
      <c r="P96" s="57">
        <f t="shared" si="41"/>
        <v>7.7078322555557374E-6</v>
      </c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  <row r="97" spans="2:59" ht="15.75" thickBot="1" x14ac:dyDescent="0.25">
      <c r="B97" s="86">
        <f t="shared" si="43"/>
        <v>80</v>
      </c>
      <c r="C97" s="21">
        <f t="shared" si="33"/>
        <v>110</v>
      </c>
      <c r="D97" s="28">
        <f t="shared" si="45"/>
        <v>6600</v>
      </c>
      <c r="E97" s="36">
        <v>2.7E-2</v>
      </c>
      <c r="F97" s="31">
        <v>5.7000000000000002E-2</v>
      </c>
      <c r="G97" s="100">
        <f t="shared" si="34"/>
        <v>4.2000000000000003E-2</v>
      </c>
      <c r="H97" s="18">
        <f t="shared" si="37"/>
        <v>0.27149321266968329</v>
      </c>
      <c r="I97" s="19">
        <f t="shared" si="38"/>
        <v>2.8996311097448508</v>
      </c>
      <c r="J97" s="43">
        <f t="shared" si="35"/>
        <v>1.580199845115333E-3</v>
      </c>
      <c r="K97" s="44">
        <f t="shared" si="36"/>
        <v>0.17382198296268664</v>
      </c>
      <c r="L97" s="51">
        <f t="shared" si="44"/>
        <v>5.0371438314499632E-2</v>
      </c>
      <c r="M97" s="44">
        <f t="shared" si="42"/>
        <v>0.20459392257848324</v>
      </c>
      <c r="N97" s="53">
        <f t="shared" si="39"/>
        <v>2.3784574652554669E-2</v>
      </c>
      <c r="O97" s="55">
        <f t="shared" si="40"/>
        <v>5.0879526286621332E-2</v>
      </c>
      <c r="P97" s="57">
        <f t="shared" si="41"/>
        <v>2.5815338741474134E-7</v>
      </c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</row>
    <row r="98" spans="2:59" x14ac:dyDescent="0.2">
      <c r="B98" s="82"/>
      <c r="C98" s="13"/>
      <c r="D98" s="24"/>
      <c r="E98" s="24"/>
      <c r="F98" s="24"/>
      <c r="G98" s="25"/>
      <c r="M98" s="11"/>
      <c r="N98" s="47">
        <f>SUM(N17:N97)</f>
        <v>11.529712168714617</v>
      </c>
      <c r="O98" s="13"/>
      <c r="P98" s="11">
        <f>SUM(P17:P97)</f>
        <v>9.4610210704644093E-2</v>
      </c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2:59" x14ac:dyDescent="0.2">
      <c r="B99" s="82"/>
      <c r="C99" s="13"/>
      <c r="D99" s="24"/>
      <c r="E99" s="24"/>
      <c r="F99" s="24"/>
      <c r="G99" s="25"/>
    </row>
    <row r="100" spans="2:59" x14ac:dyDescent="0.2">
      <c r="B100" s="82"/>
      <c r="C100" s="13"/>
      <c r="D100" s="24"/>
      <c r="E100" s="24"/>
      <c r="F100" s="24"/>
      <c r="G100" s="24"/>
      <c r="H100" s="25"/>
    </row>
    <row r="101" spans="2:59" x14ac:dyDescent="0.2">
      <c r="B101" s="82"/>
      <c r="C101" s="13"/>
      <c r="D101" s="24"/>
      <c r="E101" s="24"/>
      <c r="F101" s="24"/>
      <c r="G101" s="24"/>
      <c r="H101" s="25"/>
    </row>
  </sheetData>
  <mergeCells count="61">
    <mergeCell ref="BF28:BF77"/>
    <mergeCell ref="AL78:AL87"/>
    <mergeCell ref="AM78:AM87"/>
    <mergeCell ref="AP78:AP87"/>
    <mergeCell ref="AT78:AT87"/>
    <mergeCell ref="AU78:AU87"/>
    <mergeCell ref="AX78:AX87"/>
    <mergeCell ref="BB78:BB87"/>
    <mergeCell ref="BC78:BC87"/>
    <mergeCell ref="BF78:BF87"/>
    <mergeCell ref="AP28:AP77"/>
    <mergeCell ref="AT28:AT77"/>
    <mergeCell ref="AU28:AU77"/>
    <mergeCell ref="AX28:AX77"/>
    <mergeCell ref="BB28:BB77"/>
    <mergeCell ref="BC28:BC77"/>
    <mergeCell ref="AM28:AM77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L28:AL77"/>
    <mergeCell ref="E15:G15"/>
    <mergeCell ref="BB7:BB27"/>
    <mergeCell ref="BC7:BC27"/>
    <mergeCell ref="BF7:BF27"/>
    <mergeCell ref="A10:A12"/>
    <mergeCell ref="N14:O14"/>
    <mergeCell ref="P14:Q14"/>
    <mergeCell ref="B15:B16"/>
    <mergeCell ref="C15:C16"/>
    <mergeCell ref="D15:D16"/>
    <mergeCell ref="AL7:AL27"/>
    <mergeCell ref="AM7:AM27"/>
    <mergeCell ref="AP7:AP27"/>
    <mergeCell ref="AT7:AT27"/>
    <mergeCell ref="AU7:AU27"/>
    <mergeCell ref="AX7:AX27"/>
    <mergeCell ref="A7:A9"/>
    <mergeCell ref="F7:F12"/>
    <mergeCell ref="G7:G12"/>
    <mergeCell ref="I7:K7"/>
    <mergeCell ref="L7:M7"/>
    <mergeCell ref="N7:O7"/>
    <mergeCell ref="BJ2:BP3"/>
    <mergeCell ref="BS2:BY3"/>
    <mergeCell ref="F6:G6"/>
    <mergeCell ref="I6:K6"/>
    <mergeCell ref="L6:M6"/>
    <mergeCell ref="N6:O6"/>
    <mergeCell ref="AZ2:BF3"/>
    <mergeCell ref="J1:L1"/>
    <mergeCell ref="G2:H2"/>
    <mergeCell ref="J2:L2"/>
    <mergeCell ref="AJ2:AP3"/>
    <mergeCell ref="AR2:AX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RTD1</vt:lpstr>
      <vt:lpstr>RTD2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Mota</dc:creator>
  <cp:lastModifiedBy>Cadkova Dita</cp:lastModifiedBy>
  <cp:lastPrinted>2010-01-05T16:43:17Z</cp:lastPrinted>
  <dcterms:created xsi:type="dcterms:W3CDTF">2009-04-10T22:43:39Z</dcterms:created>
  <dcterms:modified xsi:type="dcterms:W3CDTF">2023-05-29T11:39:47Z</dcterms:modified>
</cp:coreProperties>
</file>